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firstSheet="1" activeTab="2"/>
  </bookViews>
  <sheets>
    <sheet name="X" sheetId="1" state="hidden" r:id="rId1"/>
    <sheet name="Instructions" sheetId="2" r:id="rId2"/>
    <sheet name="Flow Control Calculator" sheetId="3" r:id="rId3"/>
    <sheet name="Treatment Calculator" sheetId="4" r:id="rId4"/>
    <sheet name="Precipitation" sheetId="5" r:id="rId5"/>
    <sheet name="Sizing Equations" sheetId="6" r:id="rId6"/>
    <sheet name="BMP Design Requirements" sheetId="7" r:id="rId7"/>
  </sheets>
  <definedNames>
    <definedName name="_Toc190234827" localSheetId="2">'Flow Control Calculator'!#REF!</definedName>
    <definedName name="_Toc190234827" localSheetId="3">'Treatment Calculator'!#REF!</definedName>
    <definedName name="Bioret">'X'!$B$16:$B$18</definedName>
    <definedName name="BioretTrmnt">'X'!$B$17:$B$18</definedName>
    <definedName name="Infilt">'X'!$D$16:$D$19</definedName>
    <definedName name="InfiltBR">'X'!$D$16:$D$19</definedName>
    <definedName name="InfiltPP">'X'!$D$28:$D$30</definedName>
    <definedName name="InfiltTrad">'X'!$D$31:$D$34</definedName>
    <definedName name="Planter">'X'!#REF!</definedName>
    <definedName name="PPFacility">'X'!$B$28:$B$28</definedName>
    <definedName name="_xlnm.Print_Area" localSheetId="6">'BMP Design Requirements'!$A$1:$B$16</definedName>
    <definedName name="_xlnm.Print_Area" localSheetId="2">'Flow Control Calculator'!$A$1:$T$67</definedName>
    <definedName name="_xlnm.Print_Area" localSheetId="1">'Instructions'!$A:$E</definedName>
    <definedName name="_xlnm.Print_Area" localSheetId="4">'Precipitation'!$A$1:$J$48</definedName>
    <definedName name="_xlnm.Print_Area" localSheetId="3">'Treatment Calculator'!$A$1:$T$19</definedName>
    <definedName name="_xlnm.Print_Titles" localSheetId="6">'BMP Design Requirements'!$1:$1</definedName>
  </definedNames>
  <calcPr fullCalcOnLoad="1"/>
</workbook>
</file>

<file path=xl/comments1.xml><?xml version="1.0" encoding="utf-8"?>
<comments xmlns="http://schemas.openxmlformats.org/spreadsheetml/2006/main">
  <authors>
    <author>ALancaster</author>
  </authors>
  <commentList>
    <comment ref="E24" authorId="0">
      <text>
        <r>
          <rPr>
            <b/>
            <sz val="10"/>
            <rFont val="Tahoma"/>
            <family val="2"/>
          </rPr>
          <t>NA (pool drawdown time exceeded)</t>
        </r>
      </text>
    </comment>
    <comment ref="G24" authorId="0">
      <text>
        <r>
          <rPr>
            <b/>
            <sz val="10"/>
            <rFont val="Tahoma"/>
            <family val="2"/>
          </rPr>
          <t>NA (pool drawdown time exceeded)</t>
        </r>
      </text>
    </comment>
  </commentList>
</comments>
</file>

<file path=xl/sharedStrings.xml><?xml version="1.0" encoding="utf-8"?>
<sst xmlns="http://schemas.openxmlformats.org/spreadsheetml/2006/main" count="590" uniqueCount="325">
  <si>
    <r>
      <t>• Bioretention bottom area shall be sized using the sizing tool.
• Top area (total facility footprint) will be larger than the bottom area and can be calculated as a function of the bottom area, the side slopes, and the total facility depth (e.g., ponding and freeboard depth).
• The drainage area contributing runoff to an individual bioretention facility shall be no larger than 5,000 square feet of pollution generating impervious surface, 10,000 square feet of impervious surface, or 3/4 acre of lawn and landscape.</t>
    </r>
    <r>
      <rPr>
        <vertAlign val="superscript"/>
        <sz val="10"/>
        <rFont val="Times New Roman"/>
        <family val="1"/>
      </rPr>
      <t>2</t>
    </r>
    <r>
      <rPr>
        <sz val="10"/>
        <rFont val="Times New Roman"/>
        <family val="1"/>
      </rPr>
      <t xml:space="preserve">
• Bottom area shall be flat (0 percent slope).
• Side slopes within the ponded area shall be no steeper than 3H (horizontal):1V (vertical).
• Imported bioretention soil per City of Seattle specifications shall be used (design infiltration rate of 3 inches per hour and 40 percent porosity). 
See: http://www.seattle.gov/util/greeninfrastructure
• Because imported bioretention soil is used, the design infiltration rate of the underlying native soil does not require a correction factor (i.e., the design, or “long-term” infiltration rate is the same as the “initial” infiltration rate). 
• Bioretention soil depth shall be a minimum of 12 inches for flow control, and minimum of 18 inches for treatment. 
• No underdrain or impermeable layer shall be used if designed for flow control.
• Minimum ponding depth shall be as specified (2, 6 or 10 inches).</t>
    </r>
  </si>
  <si>
    <t>(Note: calculator not applicable for ponding depth of 10 inches and infiltration rate of 0.25 inches/hour because surface pool drawdown time exceeds 24 hours)</t>
  </si>
  <si>
    <t>(Note: calculator not applicable for infiltration rate of 0.25 inches/hour when mean annual precipitation exceeds 37 inches)</t>
  </si>
  <si>
    <t>Version: 03-11-10</t>
  </si>
  <si>
    <r>
      <t xml:space="preserve">Enter the </t>
    </r>
    <r>
      <rPr>
        <i/>
        <sz val="10"/>
        <rFont val="Times New Roman"/>
        <family val="1"/>
      </rPr>
      <t>design</t>
    </r>
    <r>
      <rPr>
        <sz val="10"/>
        <rFont val="Times New Roman"/>
        <family val="1"/>
      </rPr>
      <t xml:space="preserve"> infiltration rate of the native underlying soil rounded down to the nearest pre-sizing value (0.25, 0.5, 1.0, or 2.0 inches per hour).</t>
    </r>
  </si>
  <si>
    <t xml:space="preserve">(2) Flow control credit is only achieved for the area contributing runoff to the BMP in the site design.  </t>
  </si>
  <si>
    <t xml:space="preserve">The "Area Mitigated" reported by the calculator must not exceed the area that will contribute runoff to the cell in the site design (2).  </t>
  </si>
  <si>
    <t xml:space="preserve">The "Area Mitigated" reported by the calculator must not exceed the area that will contribute runoff to the facility in the site design (2).  </t>
  </si>
  <si>
    <t xml:space="preserve">The "Area Mitigated" reported by the calculator must not exceed the area that will contribute runoff to the trench in the site design (2).  </t>
  </si>
  <si>
    <t xml:space="preserve">The "Area Mitigated" reported by the calculator must not exceed the area that will contribute runoff to the chamber in the site design (2).  </t>
  </si>
  <si>
    <t xml:space="preserve">d  Surface pool drawdown time exceeds 24 hours for 0.25 inch per hour infiltration rate.  </t>
  </si>
  <si>
    <r>
      <t xml:space="preserve">Bioretention Cell </t>
    </r>
    <r>
      <rPr>
        <vertAlign val="superscript"/>
        <sz val="10"/>
        <rFont val="Times New Roman"/>
        <family val="1"/>
      </rPr>
      <t>c,d</t>
    </r>
    <r>
      <rPr>
        <sz val="10"/>
        <rFont val="Times New Roman"/>
        <family val="1"/>
      </rPr>
      <t>— 
10 inch ponding depth</t>
    </r>
  </si>
  <si>
    <t>The "Treatment Calculator" is applicable to sites subject to the Department of Ecology Minimum Requirement #6 for water quality treatment.  For infiltration facilities, this standard requires infiltrating 91 percent of the total runoff volume through soil meeting Ecology’s treatment soil requirements.  Note that infiltration facilities sized for flow control also meet water quality treatment standards when imported or native underlying soil meets Ecology treatment soil requirements (e.g., 18 inches of bioretention soil per Seattle specifications).</t>
  </si>
  <si>
    <t>Instructions for Treatment Calculator</t>
  </si>
  <si>
    <t>Enter total new and replaced pollution generating impervious surface area that requires mitigation to meet the Ecology water quality treatment standard.</t>
  </si>
  <si>
    <t xml:space="preserve">Iteratively design bioretention cells until treatment standard is achieved for total area.  </t>
  </si>
  <si>
    <t>Sizing factors for bioretention were developed to size the facility as a function of site precipitation and contributing drainage area.</t>
  </si>
  <si>
    <t>Select the bioretention ponding depth (6 or 10 inches).</t>
  </si>
  <si>
    <t xml:space="preserve">(1) Flow control credit is only achieved for the area contributing runoff to the BMP in the site design.  </t>
  </si>
  <si>
    <t xml:space="preserve">The "Area Mitigated" reported by the calculator must not exceed the area that will contribute runoff to the cell in the site design (1).  </t>
  </si>
  <si>
    <t xml:space="preserve">1  To use the sizing tool, the BMPs must be designed per the design requirements listed in this table. Additional requirements (including infiltration rate testing methods, infiltration rate correction factors, setbacks, and vertical separation from the bottom of the facility to the underlying water table) are presented in the Washington State Department of Ecology (Ecology) Stormwater Management Manual for Western Washington (Ecology 2005), the Kitsap County Stormwater Management Design Manual (Kitsap County 1997), and the Kitsap County Low Impact Development (LID) Guidance Manual (Kitsap Home Builders Foundation 2009). Supplemental design resources for LID BMPs (e.g., recommended construction specifications) are available in the City of Seattle Stormwater Flow Control and Water Quality Treatment Technical Requirements Manual (Seattle 2009). </t>
  </si>
  <si>
    <t xml:space="preserve">In order to use this sizing tool, the BMPs must be designed per the requirements in the "BMP Design Requirements" sheet.  Additional requirements (including infiltration rate testing methods, infiltration rate correction factors, setbacks, and vertical separation from the bottom of the facility to the underlying water table) are presented in the Washington State Department of Ecology (Ecology) Stormwater Management Manual for Western Washington (Ecology 2005), the Kitsap County Stormwater Management Design Manual (Kitsap County 1997), and the Kitsap County Low Impact Development (LID) Guidance Manual (Kitsap Home Builders Foundation 2009).  Supplemental design resources for LID BMPs (e.g., recommended construction specifications) are available in the City of Seattle Stormwater Flow Control and Water Quality Treatment Technical Requirements Manual (Seattle 2009). </t>
  </si>
  <si>
    <t>2 The area limitation is to ensure that bioretention facilities are small-scale and distributed. Also, the assumed infiltration rate correction factor applied to City of Seattle standard bioretention soil mixes is based on a contributing area that does not exceed 5,000 square feet of impervious surface.</t>
  </si>
  <si>
    <t>• Trees must be on the development site and within 20 feet of new and/or replaced ground level impervious surfaces (e.g., driveway, patio, or parking lot). Distance from impervious surfaces is measured from the edge of the surface to the center of the tree at ground level.
• New deciduous trees shall be at least 1.5 inches in diameter measured 6 inches above the ground. New evergreen trees shall be at least 4 feet tall.
• Approved tree species are listed in the City of Seattle Tree List. See http://www.seattle.gov/util/greeninfrastructure
• Mature tree height, size, and rooting depth must be considered to ensure that the tree location is appropriate given adjacent and above- and below-ground infrastructure. 
• To help ensure tree survival and canopy coverage, the minimum tree spacing for newly planted trees shall accommodate mature tree spread (maximum tree density is 10 feet on center spacing). 
• Provisions shall be made for supplemental irrigation during the first three growing seasons after installation to help ensure tree survival.
• Trees planted in planter boxes are not eligible for flow control credit.
• The total tree credit for retained and newly planted trees shall not exceed 25 percent of impervious surface requiring mitigation.
• Tree credits are not applicable to trees in native vegetation areas used for flow dispersion or other flow control credit.
• Trees shall be retained, maintained and protected on the site after construction and for the life of the development or until any approved redevelopment occurs
 in the future. Trees that are removed or die shall be replaced with like species during the next planting season (typically in fall). 
• Trees shall be pruned according to industry standards.</t>
  </si>
  <si>
    <t>• Trees must be on the development site and within 20 feet of new and/or replaced ground level impervious surfaces (e.g., driveway, patio, or parking lot). Distance from impervious surfaces is measured from the edge of the surface to the center of the tree at ground level.
• Retained trees shall have a minimum 6 inches diameter at breast height (DBH). DBH is defined as the outside bark diameter at 4.5 feet above the ground on the uphill side of a tree.  For existing trees smaller than this, the newly planted tree credit may be applied.
• The retained tree canopy area shall be measured at the time of permit application as the area within the tree drip line. A drip line is the line encircling the base of a tree, which is delineated by a vertical line extending from the outer limit of a tree's branch tips down to the ground. If trees are clustered, overlapping canopies are not double counted.
• Trees must be viable for long-term retention (i.e., in good health and compatible with proposed construction).
• The existing tree roots, trunk, and canopy shall be fenced and protected during construction activities. 
• Trees planted in planter boxes are not eligible for flow control credit.
• The total tree credit for retained and newly planted trees shall not exceed 25 percent of impervious surface requiring mitigation.
• Tree credits are not applicable to trees in native vegetation areas used for flow dispersion or other flow control credit.
• Trees shall be retained, maintained and protected on the site after construction and for the life of the development or until any approved redevelopment occurs
 in the future. Trees that are removed or die shall be replaced with like species during the next planting season (typically in fall). 
• Trees shall be pruned according to industry standards.</t>
  </si>
  <si>
    <t>Note that permeable pavement over a subgrade slope exceeding 2 percent does not receive 100% credit, so additional flow control measures would be required to achieve the standard. If the designer wishes to receive full flow control credit for a permeable pavement BMP on a slope, they may design it as a permeable pavement facility and provide subsurface berms to contain stored water within the aggregate storage reservoir. In this case, the permeable pavement facility sizing factors may be used (see below).</t>
  </si>
  <si>
    <t>4-</t>
  </si>
  <si>
    <t>5-</t>
  </si>
  <si>
    <t>6-</t>
  </si>
  <si>
    <t xml:space="preserve">See "Sizing Equations" sheet for more information. </t>
  </si>
  <si>
    <t>7-</t>
  </si>
  <si>
    <t xml:space="preserve">Flow control credits for LID Runoff Reduction Methods are based on the extent to which these facilities achieve the flow control standard.  </t>
  </si>
  <si>
    <t xml:space="preserve">This spreadsheet tool guides the user through selecting and sizing pre-designed stormwater management best management practices (BMPs) in Kitsap County, Washington.  </t>
  </si>
  <si>
    <t xml:space="preserve">The "Flow Control Calculator" is applicable to sites subject to the Department of Ecology Minimum Requirement #7 for flow control.  This standard requires matching flow durations from half of the 2-year to the 50-year recurrence interval flows to a pre-developed forest condition. </t>
  </si>
  <si>
    <t xml:space="preserve">Ecology 2005. Stormwater Management Manual for Western Washington.  Washington State Department of Ecology (Ecology).  February 2005. </t>
  </si>
  <si>
    <t xml:space="preserve">Kitsap County 1997. Kitsap County Stormwater Management Design Manual.  Kitsap County Department of Public Works.  April 1997.  </t>
  </si>
  <si>
    <t xml:space="preserve">Herrera 2010. Stormwater Best Management Practices Simplified Sizing Tool for Kitsap County.  Prepared for Kitsap County Public Works Department and </t>
  </si>
  <si>
    <t xml:space="preserve">Seattle 2009. Stormwater Flow Control and Water Quality Treatment Technical Requirements Manual. Seattle Public Utilities and Department of Planning </t>
  </si>
  <si>
    <t>and Development. December 2009.</t>
  </si>
  <si>
    <t xml:space="preserve">These calculators allow the user to develop a site design that meets these flow control or water quality standards.  The flow control credits and sizing factors built into the calculators are provided in the "Sizing Equations" sheet.  For more information on the development of this tool, see "Stormwater Best Management Practices Simplified Sizing Tool for Kitsap County" (Herrera 2010). </t>
  </si>
  <si>
    <r>
      <t xml:space="preserve">Enter the </t>
    </r>
    <r>
      <rPr>
        <i/>
        <sz val="10"/>
        <rFont val="Times New Roman"/>
        <family val="1"/>
      </rPr>
      <t>design</t>
    </r>
    <r>
      <rPr>
        <sz val="10"/>
        <rFont val="Times New Roman"/>
        <family val="1"/>
      </rPr>
      <t xml:space="preserve"> infiltration rate (1) of the native underlying soil rounded down to the nearest pre-sizing value (0.25, 0.5, or 1.0 inches per hour).</t>
    </r>
  </si>
  <si>
    <r>
      <t xml:space="preserve">Enter the </t>
    </r>
    <r>
      <rPr>
        <i/>
        <sz val="10"/>
        <rFont val="Times New Roman"/>
        <family val="1"/>
      </rPr>
      <t>design</t>
    </r>
    <r>
      <rPr>
        <sz val="10"/>
        <rFont val="Times New Roman"/>
        <family val="1"/>
      </rPr>
      <t xml:space="preserve"> infiltration rate (1) of the native underlying soil rounded down to the nearest pre-sizing value (0.13, 0.25, 0.5, or 2.0 inches per hour).</t>
    </r>
  </si>
  <si>
    <r>
      <t xml:space="preserve">(1) Infiltration rates are </t>
    </r>
    <r>
      <rPr>
        <i/>
        <sz val="10"/>
        <rFont val="Times New Roman"/>
        <family val="1"/>
      </rPr>
      <t>design</t>
    </r>
    <r>
      <rPr>
        <sz val="10"/>
        <rFont val="Times New Roman"/>
        <family val="1"/>
      </rPr>
      <t xml:space="preserve"> rates and should be derived using correction factors (safety factors) per the Ecology Manual.</t>
    </r>
  </si>
  <si>
    <t xml:space="preserve">• Growth media depth shall be as specified (4- or 8-inches). 
• Establishing additional design requirements for vegetated roofs was outside of the scope of this study. </t>
  </si>
  <si>
    <t>• Aggregate depth shall be sized using the sizing tool.
• For subgrade slopes greater than 2 percent the flow control standard is not achieved and the mitigated area shall be calculated using the flow control credit.
• The pavement surface shall not receive runoff from other areas.
• Aggregate shall have a minimum void space of 20 percent.
• Slope of the subgrade underlying the permeable pavement surface shall be less than 5 percent.
• No underdrain or impermeable layer shall be used.</t>
  </si>
  <si>
    <t>• Pervious pavement area shall be sized using the sizing tool.
• The infiltration rate used to determine the sizing equation shall be the design, or “long-term”, rate and must be calculated using correction factors (safety factors) per the Ecology Manual. 
• Average subsurface ponding depth within the aggregate storage reservoir shall be a minimum of 6 inches.
• For areas where the subgrade has a slope of 2 percent or more, the average subsurface ponding depth shall be controlled to achieve the 6 inch minimum ponding depth. Ponding may be accommodated using design features such as terracing berms (e.g., check dams).
• For areas where the subgrade has a slope of less than 2 percent, at least one low permeability check dam should be installed at the downslope end to contain water in the facility.
• Aggregate shall have a minimum void space of 20 percent
• Slope of the subgrade underlying the pervious pavement shall be less than 5 percent.
• No underdrain or impermeable layer shall be used.
• The permeable pavement area shall be no larger than 3 times the contributing drainage area.</t>
  </si>
  <si>
    <t>Retaining Tree 
(Evergreen &amp; Deciduous)</t>
  </si>
  <si>
    <t>Planting New Tree 
(Evergreen &amp; Deciduous)</t>
  </si>
  <si>
    <t>Introduction</t>
  </si>
  <si>
    <t>Instructions for Flow Control Calculator</t>
  </si>
  <si>
    <t>References</t>
  </si>
  <si>
    <t>sf</t>
  </si>
  <si>
    <t>Facility Size</t>
  </si>
  <si>
    <t># Trees</t>
  </si>
  <si>
    <t>Bioretention Cell (without Underdrain)</t>
  </si>
  <si>
    <t>Bioretention Bottom Area</t>
  </si>
  <si>
    <t>Ponding Depth</t>
  </si>
  <si>
    <t>in</t>
  </si>
  <si>
    <t>Design Infiltration Rate</t>
  </si>
  <si>
    <t>in/hr</t>
  </si>
  <si>
    <t>ft</t>
  </si>
  <si>
    <t>Design Variable</t>
  </si>
  <si>
    <t>Facility Overflow Depth</t>
  </si>
  <si>
    <t>New and Replaced Impervious Area</t>
  </si>
  <si>
    <t>x</t>
  </si>
  <si>
    <t>=</t>
  </si>
  <si>
    <t>50 sf</t>
  </si>
  <si>
    <t>Area Mitigated</t>
  </si>
  <si>
    <t>÷</t>
  </si>
  <si>
    <t>Notes:</t>
  </si>
  <si>
    <t xml:space="preserve">Total Area Mitigated </t>
  </si>
  <si>
    <t>Green Roof</t>
  </si>
  <si>
    <t>Permeable Pavement Surface</t>
  </si>
  <si>
    <t>New Trees</t>
  </si>
  <si>
    <t>Retained Trees</t>
  </si>
  <si>
    <t>Permeable Pavement Area</t>
  </si>
  <si>
    <t>BMP</t>
  </si>
  <si>
    <t>Evergreen</t>
  </si>
  <si>
    <t>Deciduous</t>
  </si>
  <si>
    <t xml:space="preserve">Slope 2%-5% </t>
  </si>
  <si>
    <t>Native Soil Design 
Infiltration Rate
(inch/hour)</t>
  </si>
  <si>
    <t>6 inch ponding depth</t>
  </si>
  <si>
    <t>6 inch ponding depth in storage reservoir</t>
  </si>
  <si>
    <t>Existing Evergreen</t>
  </si>
  <si>
    <t>Existing Deciduous</t>
  </si>
  <si>
    <t>New Evergreen</t>
  </si>
  <si>
    <t>New Deciduous</t>
  </si>
  <si>
    <t xml:space="preserve">Slope ≤ 2% </t>
  </si>
  <si>
    <t>Retained Tree</t>
  </si>
  <si>
    <t>New Tree</t>
  </si>
  <si>
    <t>20 sf</t>
  </si>
  <si>
    <t>Bioretention Cell</t>
  </si>
  <si>
    <t>2inch ponding depth</t>
  </si>
  <si>
    <t>Selection List</t>
  </si>
  <si>
    <t>Credit</t>
  </si>
  <si>
    <t>)</t>
  </si>
  <si>
    <t>(</t>
  </si>
  <si>
    <t xml:space="preserve"> </t>
  </si>
  <si>
    <t>20% (or min 100 sf/tree)</t>
  </si>
  <si>
    <t>10% (or min 50 sf/tree)</t>
  </si>
  <si>
    <t>sf - square feet</t>
  </si>
  <si>
    <t>ft - feet</t>
  </si>
  <si>
    <t>in - inch</t>
  </si>
  <si>
    <t>in/hr - inch per hour</t>
  </si>
  <si>
    <t>Dispersed Impervious Area</t>
  </si>
  <si>
    <t>Herrera Environmental Consultants</t>
  </si>
  <si>
    <t>Total Canopy Area of Trees</t>
  </si>
  <si>
    <t>LID Runoff Reduction Methods</t>
  </si>
  <si>
    <t>Vegetated Roof</t>
  </si>
  <si>
    <t>4" Growth Medium</t>
  </si>
  <si>
    <t>8" Growth Medium</t>
  </si>
  <si>
    <t>Subgrade slope ≤2%</t>
  </si>
  <si>
    <t>Subgrade slope 2-5%</t>
  </si>
  <si>
    <t>Site Mean Annual Precipitation</t>
  </si>
  <si>
    <t>Rock Trench</t>
  </si>
  <si>
    <t>Gravelless Chamber</t>
  </si>
  <si>
    <t>--</t>
  </si>
  <si>
    <t>4 inch Growth Medium</t>
  </si>
  <si>
    <t>8 inch Growth Medium</t>
  </si>
  <si>
    <t>Trench Length</t>
  </si>
  <si>
    <t>Chamber Length</t>
  </si>
  <si>
    <t>Equation</t>
  </si>
  <si>
    <t>10 inch ponding depth</t>
  </si>
  <si>
    <t>M</t>
  </si>
  <si>
    <t>B</t>
  </si>
  <si>
    <t>+</t>
  </si>
  <si>
    <t>0.0301</t>
  </si>
  <si>
    <t>0.0269</t>
  </si>
  <si>
    <t>Downspout or Sheet Flow</t>
  </si>
  <si>
    <t>Permeable Pavement Facility</t>
  </si>
  <si>
    <t xml:space="preserve">Area Mitigated by LID Runoff Reduction Methods </t>
  </si>
  <si>
    <t>Flow Control Standard Achieved?</t>
  </si>
  <si>
    <t>Ponding Depth (1)</t>
  </si>
  <si>
    <t>(1) Average subsurface ponding depth in aggregate storage reservoir.</t>
  </si>
  <si>
    <t>LID - low impact development</t>
  </si>
  <si>
    <t>LID Infiltration Facilities</t>
  </si>
  <si>
    <t>Traditional Infiltration Facilities</t>
  </si>
  <si>
    <t>Area Mitigated by Traditional Infiltration Facilities</t>
  </si>
  <si>
    <t>Area Mitigated by LID Infiltration Facilities</t>
  </si>
  <si>
    <t>Flow Control Credits</t>
  </si>
  <si>
    <t>Sizing Equations</t>
  </si>
  <si>
    <t>Minimum Credit</t>
  </si>
  <si>
    <t>Vegetated Roof Area</t>
  </si>
  <si>
    <t>min - minimum</t>
  </si>
  <si>
    <t>New and Replaced PGIS Area</t>
  </si>
  <si>
    <t>Water Quality Standard Achieved?</t>
  </si>
  <si>
    <t>Flow Control</t>
  </si>
  <si>
    <t>Water Quality</t>
  </si>
  <si>
    <t>- 0.0046</t>
  </si>
  <si>
    <t>- 0.001</t>
  </si>
  <si>
    <t>-0.00005</t>
  </si>
  <si>
    <t>+0.0002</t>
  </si>
  <si>
    <t>- 0.0057</t>
  </si>
  <si>
    <t>- 0.0026</t>
  </si>
  <si>
    <t>- 0.0015</t>
  </si>
  <si>
    <t>infilt - infiltration</t>
  </si>
  <si>
    <t>precip - precipitation</t>
  </si>
  <si>
    <t>0.0002</t>
  </si>
  <si>
    <t xml:space="preserve">Plus Permeable Pavement Facility Area  </t>
  </si>
  <si>
    <t>Native Soil Design 
Infiltration Rate
(in/hr)</t>
  </si>
  <si>
    <t>+ 0.0317</t>
  </si>
  <si>
    <t>+ 0.0309</t>
  </si>
  <si>
    <t>+0.0269</t>
  </si>
  <si>
    <t>- 0.0381</t>
  </si>
  <si>
    <t>+ 0.0067</t>
  </si>
  <si>
    <t>+ 0.0283</t>
  </si>
  <si>
    <t>+0.0301</t>
  </si>
  <si>
    <t>- 1.0536</t>
  </si>
  <si>
    <t>+ 0.4945</t>
  </si>
  <si>
    <t>+ 0.3531</t>
  </si>
  <si>
    <t>Flow Credits for LID BMP Sizing in Kitsap County</t>
  </si>
  <si>
    <t>Downspout or Sheet Flow Dispersion</t>
  </si>
  <si>
    <t>Sizing Equations by Mean Annual Precipitation for Detention Pipe in Kitsap County</t>
  </si>
  <si>
    <t>Mean Annual Precipitation</t>
  </si>
  <si>
    <t>Contributing Area (sf)</t>
  </si>
  <si>
    <t>Detention Pipe (42-inch with 0.5-inch orifice)</t>
  </si>
  <si>
    <t>32-inches</t>
  </si>
  <si>
    <t>&lt;39,500</t>
  </si>
  <si>
    <t>39,500-44,000</t>
  </si>
  <si>
    <t>&gt;44,000</t>
  </si>
  <si>
    <t>36-inches</t>
  </si>
  <si>
    <t>&lt;32,000</t>
  </si>
  <si>
    <t>&gt;33,750</t>
  </si>
  <si>
    <t>44-inches</t>
  </si>
  <si>
    <t>&lt;19,000</t>
  </si>
  <si>
    <t>19,000-21,250</t>
  </si>
  <si>
    <t>&gt;21,250</t>
  </si>
  <si>
    <t>52-inches</t>
  </si>
  <si>
    <t>&lt;13,000</t>
  </si>
  <si>
    <t>13,000-15,000</t>
  </si>
  <si>
    <t>&gt;15,000</t>
  </si>
  <si>
    <t xml:space="preserve">Permeable Pavement  Facility — 6 inch Storage Reservoir </t>
  </si>
  <si>
    <t>Design Configuration</t>
  </si>
  <si>
    <t>20% canopy area</t>
  </si>
  <si>
    <t>(min 100 sf / tree)</t>
  </si>
  <si>
    <t>10% canopy area</t>
  </si>
  <si>
    <t>(min 50 sf / tree)</t>
  </si>
  <si>
    <t>50 sf / tree</t>
  </si>
  <si>
    <t>20 sf / tree</t>
  </si>
  <si>
    <t>4 inch depth growth medium</t>
  </si>
  <si>
    <t>8 inch depth growth medium</t>
  </si>
  <si>
    <t>Permeable Pavement Surface (may not receive run-on)</t>
  </si>
  <si>
    <t>Slope up to 2%</t>
  </si>
  <si>
    <r>
      <t>100%</t>
    </r>
    <r>
      <rPr>
        <vertAlign val="superscript"/>
        <sz val="12"/>
        <rFont val="Times New Roman"/>
        <family val="1"/>
      </rPr>
      <t xml:space="preserve"> b</t>
    </r>
  </si>
  <si>
    <t>Slope 2% to 5%</t>
  </si>
  <si>
    <r>
      <t xml:space="preserve">40% </t>
    </r>
    <r>
      <rPr>
        <vertAlign val="superscript"/>
        <sz val="12"/>
        <rFont val="Times New Roman"/>
        <family val="1"/>
      </rPr>
      <t>b, c</t>
    </r>
  </si>
  <si>
    <t>Regression Equation</t>
  </si>
  <si>
    <t>Gravelless Chamber Length (feet) = 
Impervious Area (square feet) x 
[M x Mean Annual Precipitation (inches) + B]</t>
  </si>
  <si>
    <t>Rock Trench Length (feet) = 
Impervious Area (square feet) x 
[M x Mean Annual Precipitation (inches) + B]</t>
  </si>
  <si>
    <t>—</t>
  </si>
  <si>
    <t>Regression Factors</t>
  </si>
  <si>
    <r>
      <t>Flow Control</t>
    </r>
    <r>
      <rPr>
        <b/>
        <vertAlign val="superscript"/>
        <sz val="10"/>
        <rFont val="Times New Roman"/>
        <family val="1"/>
      </rPr>
      <t>a</t>
    </r>
  </si>
  <si>
    <r>
      <t>Water Quality</t>
    </r>
    <r>
      <rPr>
        <b/>
        <vertAlign val="superscript"/>
        <sz val="10"/>
        <rFont val="Times New Roman"/>
        <family val="1"/>
      </rPr>
      <t>b</t>
    </r>
  </si>
  <si>
    <r>
      <t xml:space="preserve">Bioretention Cell </t>
    </r>
    <r>
      <rPr>
        <vertAlign val="superscript"/>
        <sz val="10"/>
        <rFont val="Times New Roman"/>
        <family val="1"/>
      </rPr>
      <t>c</t>
    </r>
    <r>
      <rPr>
        <sz val="10"/>
        <rFont val="Times New Roman"/>
        <family val="1"/>
      </rPr>
      <t>— 
2  inch ponding depth</t>
    </r>
  </si>
  <si>
    <r>
      <t xml:space="preserve">Bioretention Cell </t>
    </r>
    <r>
      <rPr>
        <vertAlign val="superscript"/>
        <sz val="10"/>
        <rFont val="Times New Roman"/>
        <family val="1"/>
      </rPr>
      <t>c</t>
    </r>
    <r>
      <rPr>
        <sz val="10"/>
        <rFont val="Times New Roman"/>
        <family val="1"/>
      </rPr>
      <t>— 
6  inch ponding depth</t>
    </r>
  </si>
  <si>
    <t>b  Regression factors developed to infiltrate 91 percent of the runoff file.</t>
  </si>
  <si>
    <t xml:space="preserve">c  Regression constants are for bioretention facility bottom area.  Total footprint area may be calculated based on side slopes (3H:1V), ponding depth, and freeboard.  </t>
  </si>
  <si>
    <t xml:space="preserve">a  Regression factors developed to match peak flow rates and flow durations from half of the 2-year to the 50-year recurrence interval flow to a pre-developed </t>
  </si>
  <si>
    <t xml:space="preserve">till/forest condition.  Facilities sized for flow control also meet water quality treatment standards when imported or native underlying soil meets Ecology </t>
  </si>
  <si>
    <t xml:space="preserve">treatment soil requirements (e.g., 18 inches of bioretention soil per Seattle specifications).  </t>
  </si>
  <si>
    <t>Regression Factors for LID and Infiltration BMP Sizing in Kitsap County</t>
  </si>
  <si>
    <r>
      <t xml:space="preserve">Flow Control Credit </t>
    </r>
    <r>
      <rPr>
        <b/>
        <vertAlign val="superscript"/>
        <sz val="10"/>
        <rFont val="Times New Roman"/>
        <family val="1"/>
      </rPr>
      <t>a</t>
    </r>
    <r>
      <rPr>
        <b/>
        <sz val="10"/>
        <rFont val="Times New Roman"/>
        <family val="1"/>
      </rPr>
      <t xml:space="preserve"> (%)</t>
    </r>
  </si>
  <si>
    <t>Credit Equation</t>
  </si>
  <si>
    <t>Area Mitigated (square feet) = 
[Flow Control Credit (sf)] x Number New Trees Planted</t>
  </si>
  <si>
    <t>Area Mitigated (square feet) = 
[Flow Control Credit (%)/100] x Dispersed Area</t>
  </si>
  <si>
    <t>Area Mitigated (square feet) = 
[Flow Control Credit (%)/100] x Vegetated Roof Area</t>
  </si>
  <si>
    <t>Bioretention Bottom Area (square feet) = 
Impervious Area (square feet) x 
[M x Mean Annual Precipitation (inches) + B]</t>
  </si>
  <si>
    <t>Permeable Pavement Facility Area (square feet) = 
Impervious Area (square feet) x 
[M x Mean Annual Precipitation (inches) + B]</t>
  </si>
  <si>
    <t xml:space="preserve">a  Credits developed based on Ecology forest duration standard.  Note that some of the BMPs do not achieve full credit (i.e., 100 percent credit) and additional flow </t>
  </si>
  <si>
    <t>control measures would be required to meet the flow control standard.</t>
  </si>
  <si>
    <t xml:space="preserve">Area Mitigated (square feet) = 
[Flow Control Credit (%)/100] x Permeable Pavement Area </t>
  </si>
  <si>
    <t>b  Aggregate subbase depth must be sized using this equation:  Minimum Aggregate Storage Reservoir Depth (inches) = M x Mean Annual Precipitation Depth (inches),</t>
  </si>
  <si>
    <t xml:space="preserve">where M=0.1 for design infiltration rates of at least 0.25 inches per hour and M=0.2 for design infiltration rates between 0.13 and 0.25 inches per hour. </t>
  </si>
  <si>
    <t xml:space="preserve">c  To receive full flow control credit for a permeable pavement BMP on a slope, design as permeable pavement facility with subsurface berms to contain stored </t>
  </si>
  <si>
    <t xml:space="preserve">water within the aggregate storage reservoir (see regression equations for sizing).  </t>
  </si>
  <si>
    <t>Detention Pipe Length (feet) = 3,200</t>
  </si>
  <si>
    <t>Sizing Equation (function of contributing impervious area)</t>
  </si>
  <si>
    <t>Detention Pipe Length (feet) = 2,500</t>
  </si>
  <si>
    <t>Detention Pipe Length (feet) = 1,500</t>
  </si>
  <si>
    <t>Detention Pipe Length (feet) = 1,100</t>
  </si>
  <si>
    <t>Detention Pipe Length (feet) = 0.00010 x [Contributing Area (sf)^1.632]</t>
  </si>
  <si>
    <t>Detention Pipe Length (feet) = 0.00017 x [Contributing Area (sf)^1.589]</t>
  </si>
  <si>
    <t>Detention Pipe Length (feet) = 0.00012 x [Contributing Area (sf)^1.657]</t>
  </si>
  <si>
    <t>Detention Pipe Length (feet) = 0.00010 x [Contributing Area (sf)^1.709]</t>
  </si>
  <si>
    <t>Detention Pipe Length (feet) = [0.1995 x Contributing Area (sf)] - 5,655</t>
  </si>
  <si>
    <t>Detention Pipe Length (feet) = [0.2327 x Contributing Area (sf)] - 5,381</t>
  </si>
  <si>
    <t>Detention Pipe Length (feet) = [0.1579 x Contributing Area (sf)] - 1,862</t>
  </si>
  <si>
    <t>Detention Pipe Length (feet) = [0.1464 x Contributing Area (sf)] - 1,099</t>
  </si>
  <si>
    <t>Standard Achieved?</t>
  </si>
  <si>
    <t>No</t>
  </si>
  <si>
    <t>Yes</t>
  </si>
  <si>
    <t xml:space="preserve">a If “yes”, detention pipe sized to match peak flow rates and flow durations from half of the 2-year to the 50-year recurrence interval flow to a pre-developed </t>
  </si>
  <si>
    <t>New and Retained Trees</t>
  </si>
  <si>
    <t>• Downspout or sheet flow dispersion BMP must be designed per the requirements (e.g., minimum vegetated flow paths) presented in the Ecology Manual.</t>
  </si>
  <si>
    <t>Vegetated Roof (4- &amp; 8- inches Growth Media)</t>
  </si>
  <si>
    <t xml:space="preserve">Bioretention 
(2-, 6- &amp; 10-inch Ponding Depth)
</t>
  </si>
  <si>
    <r>
      <t>—</t>
    </r>
    <r>
      <rPr>
        <sz val="9"/>
        <rFont val="Times New Roman"/>
        <family val="1"/>
      </rPr>
      <t xml:space="preserve">  – not evaluated as a part of this study; M – slope of regression equation; B – y-intercept of regression equation </t>
    </r>
  </si>
  <si>
    <t>sf  –  square feet; %  –  percent; min  –  minimum</t>
  </si>
  <si>
    <t>sf  –  square feet; ft – feet.</t>
  </si>
  <si>
    <t>Area Mitigated (square feet) = 
[Flow Control Credit (%)/100] x Existing Tree Canopy Area (minimum credit as shown)</t>
  </si>
  <si>
    <t>32,000-33,750</t>
  </si>
  <si>
    <t xml:space="preserve">till/forest condition.  If “no”, flow control benefits are maximized, but detention pipe not capable of meeting the flow control standard for the contributing drainage area. </t>
  </si>
  <si>
    <t>Kitsap County BMP Sizing Calculator for Flow Control</t>
  </si>
  <si>
    <t>Kitsap County BMP Sizing Calculator for Water Quality</t>
  </si>
  <si>
    <t>Permeable Pavement Facility (6-inch Average Ponding Depth in Storage Reservoir)</t>
  </si>
  <si>
    <t>1-</t>
  </si>
  <si>
    <t>2-</t>
  </si>
  <si>
    <t>3-</t>
  </si>
  <si>
    <t>Enter total new and replaced impervious surface area that requires mitigation to meet the Ecology pre-developed forest flow control standard.</t>
  </si>
  <si>
    <t xml:space="preserve">Iteratively design LID Runoff Reduction Methods, LID Infiltration Facilities, and Traditional Infiltration Facilities until flow control standard is achieved for total area.  </t>
  </si>
  <si>
    <t>Permeable Pavement Facility:</t>
  </si>
  <si>
    <t xml:space="preserve">Enter the bottom area of the bioretention cell. The calculator reports the maximum impervious area that is mitigated when routed to a facility of this size.  </t>
  </si>
  <si>
    <t xml:space="preserve">Enter the facility area. The calculator reports the maximum impervious area that is mitigated when routed to a facility of this size.  </t>
  </si>
  <si>
    <t xml:space="preserve">Note that this infiltration rate may differ from the rates used for other BMPs because a correction factor is typically not required. </t>
  </si>
  <si>
    <t xml:space="preserve">Bioretention Cell: </t>
  </si>
  <si>
    <t>Rock Trench:</t>
  </si>
  <si>
    <t xml:space="preserve">Enter the trench length. The calculator reports the maximum impervious area that is mitigated when routed to a trench of this size.  </t>
  </si>
  <si>
    <t>Graveless Chamber</t>
  </si>
  <si>
    <t xml:space="preserve">Enter the chamber length. The calculator reports the maximum impervious area that is mitigated when routed to a chamber of this size.  </t>
  </si>
  <si>
    <t>Select and size LID Infiltration Facilities</t>
  </si>
  <si>
    <t>Select and size Traditional Infiltration Facilities</t>
  </si>
  <si>
    <t>Select and size LID Runoff Reduction Methods</t>
  </si>
  <si>
    <t>Total footprint area for the cell may be calculated based on the bottom area, side slopes (3H:1V), ponding depth, and freeboard.</t>
  </si>
  <si>
    <t>Retained Trees:</t>
  </si>
  <si>
    <t>New Trees:</t>
  </si>
  <si>
    <t>Vegetated Roof:</t>
  </si>
  <si>
    <t>Permeable Pavement Surface:</t>
  </si>
  <si>
    <t xml:space="preserve">Enter the area of impervious surface to be dispersed.  The calculator reports the corresponding area mitigated by this BMP. </t>
  </si>
  <si>
    <t>Select the bioretention ponding depth (2, 6 or 10 inches).</t>
  </si>
  <si>
    <t xml:space="preserve">Select the average subsurface ponding depth in aggregate storage reservoir (6 inches). </t>
  </si>
  <si>
    <t xml:space="preserve">Iteratively determine the number of newly planted trees to achieve desired design. </t>
  </si>
  <si>
    <t xml:space="preserve">Enter the area of permeable pavement surface.  The calculator reports the corresponding area mitigated by this BMP. </t>
  </si>
  <si>
    <t xml:space="preserve">Enter the area of vegetated roof.  The calculator reports the corresponding area mitigated.  </t>
  </si>
  <si>
    <t xml:space="preserve">Enter the number and the total canopy area for retained trees.  The calculator reports the impervious surface reduction credit as "Area Mitigated".   </t>
  </si>
  <si>
    <t xml:space="preserve">Enter the number of newly planted trees.  The calculator reports the impervious surface reduction credit as "Area Mitigated".   </t>
  </si>
  <si>
    <t xml:space="preserve">Runoff from this amount of impervious surface need not be mitigated with other BMPs. </t>
  </si>
  <si>
    <t>Calculator will report "PASS" when all impervious surface has been mitigated.</t>
  </si>
  <si>
    <t xml:space="preserve">Note that vegetated roofs do not receive 100% credit, so additional flow control measures would be required to achieve the standard. </t>
  </si>
  <si>
    <t>Enter site mean annual precipitation in inches (see "Precipitation" sheet)</t>
  </si>
  <si>
    <t xml:space="preserve">BMP sizing varies by site mean annual precipitation (see "Precipitation" sheet).  </t>
  </si>
  <si>
    <t>a)</t>
  </si>
  <si>
    <t>b)</t>
  </si>
  <si>
    <t>c)</t>
  </si>
  <si>
    <t>d)</t>
  </si>
  <si>
    <t>Iteratively determine the area of impervious area dispersed to achieve desired design performance.</t>
  </si>
  <si>
    <t xml:space="preserve">Iteratively size the permeable pavement area to achieve the desired design performance. </t>
  </si>
  <si>
    <t xml:space="preserve">Iteratively size the vegetated roof area to achieve the desired design performance. </t>
  </si>
  <si>
    <t>Sizing factors for LID infiltration facilities were developed to size the facility as a function of site precipitation and contributing drainage area.</t>
  </si>
  <si>
    <t>Ponding depth is measured from the bottom of the facility to the invert elevation of the overflow conveyance.</t>
  </si>
  <si>
    <t xml:space="preserve">Iteratively size the bioretention facility bottom area to achieve desired design performance. </t>
  </si>
  <si>
    <t>The total mitigated area is the drainage area from which runoff is routed to the facility plus the permeable pavement facility area.</t>
  </si>
  <si>
    <t xml:space="preserve">Iteratively size the permeable pavement facility area to achieve desired design performance. </t>
  </si>
  <si>
    <t xml:space="preserve">Iteratively size the trench length to achieve desired design performance. </t>
  </si>
  <si>
    <t xml:space="preserve">Iteratively size the chamber length to achieve desired design performance. </t>
  </si>
  <si>
    <t xml:space="preserve">Kitsap Home Builders Foundation 2009. Kitsap County Low Impact Development (LID) Guidance Manual.  Kitsap Home Builders Foundation. July 2009.  </t>
  </si>
  <si>
    <t xml:space="preserve">Kitsap Home  Builders Foundation by Herrera Environmental Consultants, Inc., Seattle, Washington.  January 2010.  </t>
  </si>
  <si>
    <t>Total Area Mitigated by Trees</t>
  </si>
  <si>
    <r>
      <t>Design Requirements</t>
    </r>
    <r>
      <rPr>
        <b/>
        <vertAlign val="superscript"/>
        <sz val="12"/>
        <rFont val="Times New Roman"/>
        <family val="1"/>
      </rPr>
      <t>1</t>
    </r>
  </si>
  <si>
    <t>Partial Dispersion:</t>
  </si>
  <si>
    <t xml:space="preserve">Note that partial dispersion does not receive 100% credit, so additional flow control measures would be required to achieve the standard. </t>
  </si>
  <si>
    <t xml:space="preserve">This flow control calculator includes a suite of pre-designed BMPs.
"LID Runoff Reduction Methods" include: retained trees, newly planted trees, partial dispersion, permeable pavement surfaces, and vegetated roofs.
"LID Infiltration Facilities" include bioretention and permeable pavement facilities.
"Traditional Infiltration Facilities" include rock trenches and graveless chambers.  </t>
  </si>
  <si>
    <t>Partial Dispersion</t>
  </si>
  <si>
    <t>Partial Dispersion 
(Downspout &amp; Sheet Flow)</t>
  </si>
  <si>
    <t xml:space="preserve">• Rock trench length shall be determined using the sizing tool. 
• The infiltration rate used to determine the sizing equation shall be the design, or “long-term,” rate and must be calculated using correction factors per the Ecology Manual. 
• Trench cross section shall be 24 inches wide by 18 inches high before overflow. 
• Trench aggregate shall have a minimum void space of 30 percent. </t>
  </si>
  <si>
    <t xml:space="preserve">• Chamber length shall be determined using the sizing tool. 
• The infiltration rate used to determine the sizing equation shall be the design, or “long-term,” rate and must be calculated using correction factors per the Ecology Manual. 
• Void space provided by chamber shall be at least 2.6 cubic feet per linear foot. 
• Infiltrative surface under chamber footprint shall be at least 2.8 square feet per linear foot. </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</si>
</sst>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quot;Yes&quot;;&quot;Yes&quot;;&quot;No&quot;"/>
    <numFmt numFmtId="168" formatCode="&quot;True&quot;;&quot;True&quot;;&quot;False&quot;"/>
    <numFmt numFmtId="169" formatCode="&quot;On&quot;;&quot;On&quot;;&quot;Off&quot;"/>
    <numFmt numFmtId="170" formatCode="[$€-2]\ #,##0.00_);[Red]\([$€-2]\ #,##0.00\)"/>
    <numFmt numFmtId="171" formatCode="0.000"/>
    <numFmt numFmtId="172" formatCode="0.00000"/>
    <numFmt numFmtId="173" formatCode="0.0000"/>
    <numFmt numFmtId="174" formatCode="0.00000000"/>
    <numFmt numFmtId="175" formatCode="0.000000000"/>
    <numFmt numFmtId="176" formatCode="0.0000000"/>
    <numFmt numFmtId="177" formatCode="0.000000"/>
    <numFmt numFmtId="178" formatCode="#,##0.0"/>
    <numFmt numFmtId="179" formatCode="0.0E+00"/>
    <numFmt numFmtId="180" formatCode="#,##0.000"/>
    <numFmt numFmtId="181" formatCode="#,##0.0000"/>
    <numFmt numFmtId="182" formatCode="0.00000000000000%"/>
    <numFmt numFmtId="183" formatCode="0.000000000000000%"/>
    <numFmt numFmtId="184" formatCode="0.0000000000000%"/>
    <numFmt numFmtId="185" formatCode="0.000000000000%"/>
    <numFmt numFmtId="186" formatCode="0.00000000000%"/>
    <numFmt numFmtId="187" formatCode="0.0000000000%"/>
    <numFmt numFmtId="188" formatCode="0.000000000%"/>
    <numFmt numFmtId="189" formatCode="0.00000000%"/>
    <numFmt numFmtId="190" formatCode="0.0000000%"/>
    <numFmt numFmtId="191" formatCode="0.000000%"/>
    <numFmt numFmtId="192" formatCode="0.00000%"/>
    <numFmt numFmtId="193" formatCode="0.0000%"/>
    <numFmt numFmtId="194" formatCode="0.0000000000"/>
    <numFmt numFmtId="195" formatCode="#,##0.00000"/>
    <numFmt numFmtId="196" formatCode="#,##0.000000"/>
  </numFmts>
  <fonts count="46">
    <font>
      <sz val="10"/>
      <name val="Arial"/>
      <family val="0"/>
    </font>
    <font>
      <sz val="10"/>
      <name val="Times New Roman"/>
      <family val="1"/>
    </font>
    <font>
      <sz val="7.5"/>
      <name val="Arial"/>
      <family val="2"/>
    </font>
    <font>
      <sz val="9"/>
      <name val="Arial"/>
      <family val="2"/>
    </font>
    <font>
      <sz val="8"/>
      <name val="Arial"/>
      <family val="2"/>
    </font>
    <font>
      <b/>
      <sz val="10"/>
      <name val="Arial"/>
      <family val="2"/>
    </font>
    <font>
      <u val="single"/>
      <sz val="10"/>
      <color indexed="12"/>
      <name val="Arial"/>
      <family val="0"/>
    </font>
    <font>
      <u val="single"/>
      <sz val="10"/>
      <color indexed="36"/>
      <name val="Arial"/>
      <family val="0"/>
    </font>
    <font>
      <b/>
      <sz val="12"/>
      <name val="Times New Roman"/>
      <family val="1"/>
    </font>
    <font>
      <b/>
      <sz val="10"/>
      <name val="Times New Roman"/>
      <family val="1"/>
    </font>
    <font>
      <sz val="9"/>
      <name val="Times New Roman"/>
      <family val="1"/>
    </font>
    <font>
      <vertAlign val="superscript"/>
      <sz val="9"/>
      <name val="Times New Roman"/>
      <family val="1"/>
    </font>
    <font>
      <b/>
      <sz val="9"/>
      <name val="Arial"/>
      <family val="2"/>
    </font>
    <font>
      <u val="single"/>
      <sz val="8"/>
      <name val="Arial"/>
      <family val="2"/>
    </font>
    <font>
      <u val="single"/>
      <sz val="9"/>
      <name val="Arial"/>
      <family val="2"/>
    </font>
    <font>
      <b/>
      <sz val="16"/>
      <name val="Arial"/>
      <family val="2"/>
    </font>
    <font>
      <sz val="16"/>
      <name val="Arial"/>
      <family val="2"/>
    </font>
    <font>
      <sz val="8"/>
      <color indexed="10"/>
      <name val="Arial"/>
      <family val="2"/>
    </font>
    <font>
      <sz val="12"/>
      <name val="Times New Roman"/>
      <family val="1"/>
    </font>
    <font>
      <b/>
      <vertAlign val="superscript"/>
      <sz val="10"/>
      <name val="Times New Roman"/>
      <family val="1"/>
    </font>
    <font>
      <b/>
      <sz val="10"/>
      <color indexed="10"/>
      <name val="Times New Roman"/>
      <family val="1"/>
    </font>
    <font>
      <vertAlign val="superscript"/>
      <sz val="10"/>
      <name val="Times New Roman"/>
      <family val="1"/>
    </font>
    <font>
      <vertAlign val="superscript"/>
      <sz val="12"/>
      <name val="Times New Roman"/>
      <family val="1"/>
    </font>
    <font>
      <b/>
      <sz val="10"/>
      <name val="Tahoma"/>
      <family val="2"/>
    </font>
    <font>
      <u val="single"/>
      <sz val="10"/>
      <name val="Times New Roman"/>
      <family val="1"/>
    </font>
    <font>
      <i/>
      <sz val="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vertAlign val="superscript"/>
      <sz val="12"/>
      <name val="Times New Roman"/>
      <family val="1"/>
    </font>
    <font>
      <sz val="8"/>
      <name val="Tahoma"/>
      <family val="2"/>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9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color indexed="63"/>
      </top>
      <bottom style="double"/>
    </border>
    <border>
      <left style="thin"/>
      <right style="thin"/>
      <top style="thin"/>
      <bottom style="thin"/>
    </border>
    <border>
      <left style="thin"/>
      <right style="double"/>
      <top style="thin"/>
      <bottom style="thin"/>
    </border>
    <border>
      <left style="thin"/>
      <right style="double"/>
      <top>
        <color indexed="63"/>
      </top>
      <bottom style="thin"/>
    </border>
    <border>
      <left style="thin"/>
      <right style="thin"/>
      <top style="double"/>
      <bottom style="double"/>
    </border>
    <border>
      <left style="double"/>
      <right style="thin"/>
      <top style="double"/>
      <bottom style="double"/>
    </border>
    <border>
      <left style="thin"/>
      <right style="double"/>
      <top style="double"/>
      <bottom style="double"/>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color indexed="63"/>
      </top>
      <bottom style="thin"/>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color indexed="63"/>
      </top>
      <bottom style="medium"/>
    </border>
    <border>
      <left style="medium"/>
      <right>
        <color indexed="63"/>
      </right>
      <top>
        <color indexed="63"/>
      </top>
      <bottom style="mediu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color indexed="63"/>
      </right>
      <top style="thin"/>
      <bottom style="medium"/>
    </border>
    <border>
      <left style="medium"/>
      <right style="medium"/>
      <top style="medium"/>
      <bottom style="medium"/>
    </border>
    <border>
      <left style="thin"/>
      <right style="double"/>
      <top style="double"/>
      <bottom>
        <color indexed="63"/>
      </bottom>
    </border>
    <border>
      <left style="thin"/>
      <right style="double"/>
      <top>
        <color indexed="63"/>
      </top>
      <bottom>
        <color indexed="63"/>
      </bottom>
    </border>
    <border>
      <left style="thin"/>
      <right style="double"/>
      <top>
        <color indexed="63"/>
      </top>
      <bottom style="double"/>
    </border>
    <border>
      <left style="thin"/>
      <right style="double"/>
      <top style="thin"/>
      <bottom>
        <color indexed="63"/>
      </bottom>
    </border>
    <border>
      <left style="double"/>
      <right style="thin"/>
      <top style="thin"/>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double"/>
      <bottom style="thin"/>
    </border>
    <border>
      <left style="thin"/>
      <right>
        <color indexed="63"/>
      </right>
      <top>
        <color indexed="63"/>
      </top>
      <bottom style="double"/>
    </border>
    <border>
      <left style="thin"/>
      <right>
        <color indexed="63"/>
      </right>
      <top style="double"/>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double"/>
    </border>
    <border>
      <left style="thin"/>
      <right>
        <color indexed="63"/>
      </right>
      <top style="double"/>
      <bottom style="thin"/>
    </border>
    <border>
      <left>
        <color indexed="63"/>
      </left>
      <right>
        <color indexed="63"/>
      </right>
      <top style="double"/>
      <bottom style="thin"/>
    </border>
    <border>
      <left>
        <color indexed="63"/>
      </left>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style="thin"/>
      <top>
        <color indexed="63"/>
      </top>
      <bottom style="double"/>
    </border>
    <border>
      <left style="double"/>
      <right style="thin"/>
      <top style="double"/>
      <bottom>
        <color indexed="63"/>
      </bottom>
    </border>
    <border>
      <left style="double"/>
      <right style="double"/>
      <top style="double"/>
      <bottom style="double"/>
    </border>
    <border>
      <left style="thin"/>
      <right>
        <color indexed="63"/>
      </right>
      <top style="double"/>
      <bottom style="double"/>
    </border>
    <border>
      <left>
        <color indexed="63"/>
      </left>
      <right style="double"/>
      <top>
        <color indexed="63"/>
      </top>
      <bottom>
        <color indexed="63"/>
      </bottom>
    </border>
    <border>
      <left>
        <color indexed="63"/>
      </left>
      <right style="double"/>
      <top>
        <color indexed="63"/>
      </top>
      <bottom style="double"/>
    </border>
    <border>
      <left>
        <color indexed="63"/>
      </left>
      <right style="double"/>
      <top style="double"/>
      <bottom style="double"/>
    </border>
    <border>
      <left style="thin"/>
      <right style="double"/>
      <top style="double"/>
      <bottom style="thin"/>
    </border>
    <border>
      <left style="thin"/>
      <right style="double"/>
      <top style="thin"/>
      <bottom style="double"/>
    </border>
    <border>
      <left style="thin"/>
      <right>
        <color indexed="63"/>
      </right>
      <top style="thin"/>
      <bottom style="double"/>
    </border>
    <border>
      <left style="thin"/>
      <right style="double">
        <color indexed="8"/>
      </right>
      <top style="double"/>
      <bottom>
        <color indexed="63"/>
      </bottom>
    </border>
    <border>
      <left style="thin"/>
      <right style="double">
        <color indexed="8"/>
      </right>
      <top>
        <color indexed="63"/>
      </top>
      <bottom style="thin"/>
    </border>
    <border>
      <left style="thin"/>
      <right style="double">
        <color indexed="8"/>
      </right>
      <top style="double"/>
      <bottom style="thin"/>
    </border>
    <border>
      <left>
        <color indexed="63"/>
      </left>
      <right style="double">
        <color indexed="8"/>
      </right>
      <top style="double"/>
      <bottom>
        <color indexed="63"/>
      </bottom>
    </border>
    <border>
      <left>
        <color indexed="63"/>
      </left>
      <right style="double">
        <color indexed="8"/>
      </right>
      <top>
        <color indexed="63"/>
      </top>
      <bottom>
        <color indexed="63"/>
      </bottom>
    </border>
    <border>
      <left>
        <color indexed="63"/>
      </left>
      <right style="double">
        <color indexed="8"/>
      </right>
      <top>
        <color indexed="63"/>
      </top>
      <bottom style="thin"/>
    </border>
    <border>
      <left style="double"/>
      <right>
        <color indexed="63"/>
      </right>
      <top style="double"/>
      <bottom style="thin"/>
    </border>
    <border>
      <left>
        <color indexed="63"/>
      </left>
      <right style="double"/>
      <top style="double"/>
      <bottom style="thin"/>
    </border>
    <border>
      <left style="double"/>
      <right>
        <color indexed="63"/>
      </right>
      <top style="thin"/>
      <bottom style="thin"/>
    </border>
    <border>
      <left>
        <color indexed="63"/>
      </left>
      <right style="double"/>
      <top style="thin"/>
      <bottom style="thin"/>
    </border>
    <border>
      <left style="double"/>
      <right style="thin"/>
      <top style="thin"/>
      <bottom style="double"/>
    </border>
    <border>
      <left style="double"/>
      <right style="thin"/>
      <top>
        <color indexed="63"/>
      </top>
      <bottom>
        <color indexed="63"/>
      </bottom>
    </border>
    <border>
      <left style="double"/>
      <right style="thin"/>
      <top>
        <color indexed="63"/>
      </top>
      <bottom style="double"/>
    </border>
    <border>
      <left style="double"/>
      <right style="thin"/>
      <top style="thin"/>
      <bottom>
        <color indexed="63"/>
      </bottom>
    </border>
    <border>
      <left style="double"/>
      <right style="thin"/>
      <top>
        <color indexed="63"/>
      </top>
      <bottom style="thin"/>
    </border>
    <border>
      <left style="medium"/>
      <right>
        <color indexed="63"/>
      </right>
      <top style="medium"/>
      <bottom style="thin"/>
    </border>
    <border>
      <left>
        <color indexed="63"/>
      </left>
      <right style="thin"/>
      <top style="double"/>
      <bottom>
        <color indexed="63"/>
      </bottom>
    </border>
    <border>
      <left>
        <color indexed="63"/>
      </left>
      <right style="thin"/>
      <top>
        <color indexed="63"/>
      </top>
      <bottom style="thin"/>
    </border>
    <border>
      <left style="double"/>
      <right>
        <color indexed="63"/>
      </right>
      <top style="double"/>
      <bottom style="double"/>
    </border>
    <border>
      <left>
        <color indexed="63"/>
      </left>
      <right style="thin"/>
      <top style="double"/>
      <bottom style="double"/>
    </border>
    <border>
      <left style="thin">
        <color indexed="8"/>
      </left>
      <right style="double">
        <color indexed="8"/>
      </right>
      <top style="double">
        <color indexed="8"/>
      </top>
      <bottom>
        <color indexed="63"/>
      </bottom>
    </border>
    <border>
      <left style="thin">
        <color indexed="8"/>
      </left>
      <right style="double">
        <color indexed="8"/>
      </right>
      <top>
        <color indexed="63"/>
      </top>
      <bottom>
        <color indexed="63"/>
      </bottom>
    </border>
    <border>
      <left style="thin">
        <color indexed="8"/>
      </left>
      <right style="double">
        <color indexed="8"/>
      </right>
      <top>
        <color indexed="63"/>
      </top>
      <bottom style="double">
        <color indexed="8"/>
      </bottom>
    </border>
    <border>
      <left style="thin">
        <color indexed="8"/>
      </left>
      <right style="double">
        <color indexed="8"/>
      </right>
      <top style="double">
        <color indexed="8"/>
      </top>
      <bottom style="double">
        <color indexed="8"/>
      </bottom>
    </border>
    <border>
      <left>
        <color indexed="63"/>
      </left>
      <right style="thin"/>
      <top style="double"/>
      <bottom style="thin"/>
    </border>
    <border>
      <left style="double">
        <color indexed="8"/>
      </left>
      <right style="double">
        <color indexed="8"/>
      </right>
      <top style="double">
        <color indexed="8"/>
      </top>
      <bottom style="double">
        <color indexed="8"/>
      </bottom>
    </border>
    <border>
      <left>
        <color indexed="63"/>
      </left>
      <right style="double"/>
      <top style="double">
        <color indexed="8"/>
      </top>
      <bottom style="double"/>
    </border>
    <border>
      <left>
        <color indexed="63"/>
      </left>
      <right>
        <color indexed="63"/>
      </right>
      <top style="double"/>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5" borderId="0" applyNumberFormat="0" applyBorder="0" applyAlignment="0" applyProtection="0"/>
    <xf numFmtId="0" fontId="42" fillId="8" borderId="0" applyNumberFormat="0" applyBorder="0" applyAlignment="0" applyProtection="0"/>
    <xf numFmtId="0" fontId="42" fillId="11"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9" borderId="0" applyNumberFormat="0" applyBorder="0" applyAlignment="0" applyProtection="0"/>
    <xf numFmtId="0" fontId="31" fillId="3" borderId="0" applyNumberFormat="0" applyBorder="0" applyAlignment="0" applyProtection="0"/>
    <xf numFmtId="0" fontId="35" fillId="20" borderId="1" applyNumberFormat="0" applyAlignment="0" applyProtection="0"/>
    <xf numFmtId="0" fontId="3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30" fillId="4"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6" fillId="0" borderId="0" applyNumberFormat="0" applyFill="0" applyBorder="0" applyAlignment="0" applyProtection="0"/>
    <xf numFmtId="0" fontId="33" fillId="7" borderId="1" applyNumberFormat="0" applyAlignment="0" applyProtection="0"/>
    <xf numFmtId="0" fontId="36" fillId="0" borderId="6" applyNumberFormat="0" applyFill="0" applyAlignment="0" applyProtection="0"/>
    <xf numFmtId="0" fontId="32" fillId="22" borderId="0" applyNumberFormat="0" applyBorder="0" applyAlignment="0" applyProtection="0"/>
    <xf numFmtId="0" fontId="0" fillId="0" borderId="0">
      <alignment/>
      <protection/>
    </xf>
    <xf numFmtId="0" fontId="0" fillId="23" borderId="7" applyNumberFormat="0" applyFont="0" applyAlignment="0" applyProtection="0"/>
    <xf numFmtId="0" fontId="34"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cellStyleXfs>
  <cellXfs count="466">
    <xf numFmtId="0" fontId="0" fillId="0" borderId="0" xfId="0" applyAlignment="1">
      <alignment/>
    </xf>
    <xf numFmtId="0" fontId="8" fillId="0" borderId="0" xfId="0" applyFont="1" applyAlignment="1">
      <alignment/>
    </xf>
    <xf numFmtId="0" fontId="1" fillId="0" borderId="0" xfId="0" applyFont="1" applyAlignment="1">
      <alignment/>
    </xf>
    <xf numFmtId="0" fontId="1" fillId="0" borderId="0" xfId="0" applyFont="1" applyAlignment="1">
      <alignment horizontal="left"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165" fontId="1" fillId="0" borderId="12" xfId="0" applyNumberFormat="1" applyFont="1" applyBorder="1" applyAlignment="1">
      <alignment horizontal="center" vertical="center"/>
    </xf>
    <xf numFmtId="0" fontId="1" fillId="0" borderId="13" xfId="0" applyFont="1" applyBorder="1" applyAlignment="1">
      <alignment horizontal="center" vertical="center"/>
    </xf>
    <xf numFmtId="165" fontId="1" fillId="0" borderId="14" xfId="0" applyNumberFormat="1" applyFont="1" applyBorder="1" applyAlignment="1">
      <alignment horizontal="center" vertical="center"/>
    </xf>
    <xf numFmtId="165" fontId="1" fillId="0" borderId="11" xfId="0" applyNumberFormat="1" applyFont="1" applyBorder="1" applyAlignment="1">
      <alignment horizontal="center" vertical="center"/>
    </xf>
    <xf numFmtId="164" fontId="1" fillId="0" borderId="0" xfId="0" applyNumberFormat="1" applyFont="1" applyFill="1" applyBorder="1" applyAlignment="1">
      <alignment horizontal="center" vertical="center"/>
    </xf>
    <xf numFmtId="0" fontId="10" fillId="0" borderId="0" xfId="0" applyFont="1" applyAlignment="1">
      <alignment horizontal="left" indent="1"/>
    </xf>
    <xf numFmtId="0" fontId="11" fillId="0" borderId="0" xfId="0" applyFont="1" applyAlignment="1">
      <alignment horizontal="left" indent="1"/>
    </xf>
    <xf numFmtId="0" fontId="1" fillId="0" borderId="0" xfId="0" applyFont="1" applyBorder="1" applyAlignment="1">
      <alignment wrapText="1"/>
    </xf>
    <xf numFmtId="0" fontId="1" fillId="0" borderId="0" xfId="0" applyFont="1" applyBorder="1" applyAlignment="1">
      <alignment/>
    </xf>
    <xf numFmtId="0" fontId="9" fillId="0" borderId="0" xfId="0" applyFont="1" applyBorder="1" applyAlignment="1">
      <alignment horizontal="centerContinuous" wrapText="1"/>
    </xf>
    <xf numFmtId="0" fontId="1" fillId="0" borderId="11" xfId="0" applyFont="1" applyBorder="1" applyAlignment="1">
      <alignment horizontal="center"/>
    </xf>
    <xf numFmtId="0" fontId="1" fillId="0" borderId="14" xfId="0" applyFont="1" applyBorder="1" applyAlignment="1">
      <alignment horizontal="center"/>
    </xf>
    <xf numFmtId="0" fontId="8" fillId="0" borderId="0" xfId="0" applyFont="1" applyAlignment="1">
      <alignment horizontal="center"/>
    </xf>
    <xf numFmtId="0" fontId="1" fillId="0" borderId="11" xfId="0" applyFont="1" applyBorder="1" applyAlignment="1">
      <alignment horizontal="center" wrapText="1"/>
    </xf>
    <xf numFmtId="0" fontId="1" fillId="0" borderId="0" xfId="0" applyFont="1" applyAlignment="1">
      <alignment horizontal="center"/>
    </xf>
    <xf numFmtId="0" fontId="11" fillId="0" borderId="0" xfId="0" applyFont="1" applyAlignment="1">
      <alignment horizontal="center"/>
    </xf>
    <xf numFmtId="0" fontId="0" fillId="24" borderId="0" xfId="0" applyFont="1" applyFill="1" applyBorder="1" applyAlignment="1" applyProtection="1">
      <alignment/>
      <protection/>
    </xf>
    <xf numFmtId="0" fontId="1" fillId="0" borderId="0" xfId="0" applyFont="1" applyBorder="1" applyAlignment="1">
      <alignment/>
    </xf>
    <xf numFmtId="164" fontId="1" fillId="0" borderId="0" xfId="0" applyNumberFormat="1" applyFont="1" applyFill="1" applyBorder="1" applyAlignment="1" quotePrefix="1">
      <alignment horizontal="center" vertical="center"/>
    </xf>
    <xf numFmtId="0" fontId="1" fillId="0" borderId="12" xfId="0" applyFont="1" applyBorder="1" applyAlignment="1">
      <alignment horizontal="left" vertical="center" wrapText="1"/>
    </xf>
    <xf numFmtId="0" fontId="1" fillId="0" borderId="15" xfId="0" applyFont="1" applyBorder="1" applyAlignment="1">
      <alignment horizontal="center"/>
    </xf>
    <xf numFmtId="0" fontId="1" fillId="0" borderId="16" xfId="0" applyFont="1" applyBorder="1" applyAlignment="1">
      <alignment/>
    </xf>
    <xf numFmtId="0" fontId="1" fillId="0" borderId="12" xfId="0" applyFont="1" applyBorder="1" applyAlignment="1">
      <alignment horizontal="center"/>
    </xf>
    <xf numFmtId="0" fontId="1" fillId="0" borderId="17" xfId="0" applyFont="1" applyBorder="1" applyAlignment="1">
      <alignment/>
    </xf>
    <xf numFmtId="0" fontId="1" fillId="0" borderId="18" xfId="0" applyFont="1" applyBorder="1" applyAlignment="1">
      <alignment horizontal="center"/>
    </xf>
    <xf numFmtId="0" fontId="9" fillId="0" borderId="19" xfId="0" applyFont="1" applyBorder="1" applyAlignment="1">
      <alignment/>
    </xf>
    <xf numFmtId="0" fontId="9" fillId="0" borderId="18" xfId="0" applyFont="1" applyBorder="1" applyAlignment="1">
      <alignment/>
    </xf>
    <xf numFmtId="0" fontId="9" fillId="0" borderId="18" xfId="0" applyFont="1" applyBorder="1" applyAlignment="1">
      <alignment horizontal="centerContinuous" wrapText="1"/>
    </xf>
    <xf numFmtId="0" fontId="9" fillId="0" borderId="20" xfId="0" applyFont="1" applyBorder="1" applyAlignment="1">
      <alignment horizontal="centerContinuous" wrapText="1"/>
    </xf>
    <xf numFmtId="0" fontId="0" fillId="24" borderId="0" xfId="0" applyFont="1" applyFill="1" applyAlignment="1" applyProtection="1">
      <alignment/>
      <protection/>
    </xf>
    <xf numFmtId="0" fontId="0" fillId="24" borderId="0" xfId="0" applyFont="1" applyFill="1" applyAlignment="1" applyProtection="1">
      <alignment horizontal="center"/>
      <protection/>
    </xf>
    <xf numFmtId="0" fontId="0" fillId="23" borderId="0" xfId="0" applyFont="1" applyFill="1" applyBorder="1" applyAlignment="1" applyProtection="1">
      <alignment vertical="center" wrapText="1"/>
      <protection/>
    </xf>
    <xf numFmtId="0" fontId="0" fillId="23" borderId="0" xfId="0" applyFont="1" applyFill="1" applyBorder="1" applyAlignment="1" applyProtection="1">
      <alignment/>
      <protection/>
    </xf>
    <xf numFmtId="0" fontId="2" fillId="23" borderId="0" xfId="0" applyFont="1" applyFill="1" applyBorder="1" applyAlignment="1" applyProtection="1">
      <alignment vertical="center" wrapText="1"/>
      <protection/>
    </xf>
    <xf numFmtId="0" fontId="0" fillId="23" borderId="21" xfId="0" applyFont="1" applyFill="1" applyBorder="1" applyAlignment="1" applyProtection="1">
      <alignment horizontal="center" vertical="center" wrapText="1"/>
      <protection/>
    </xf>
    <xf numFmtId="0" fontId="2" fillId="23" borderId="21" xfId="0" applyFont="1" applyFill="1" applyBorder="1" applyAlignment="1" applyProtection="1">
      <alignment horizontal="center" vertical="center" wrapText="1"/>
      <protection/>
    </xf>
    <xf numFmtId="0" fontId="0" fillId="23" borderId="21" xfId="0" applyFont="1" applyFill="1" applyBorder="1" applyAlignment="1" applyProtection="1" quotePrefix="1">
      <alignment horizontal="center" vertical="center" wrapText="1"/>
      <protection/>
    </xf>
    <xf numFmtId="0" fontId="0" fillId="23" borderId="0" xfId="0" applyFont="1" applyFill="1" applyBorder="1" applyAlignment="1" applyProtection="1">
      <alignment horizontal="center" vertical="center" wrapText="1"/>
      <protection/>
    </xf>
    <xf numFmtId="0" fontId="0" fillId="23" borderId="0" xfId="0" applyFont="1" applyFill="1" applyBorder="1" applyAlignment="1" applyProtection="1" quotePrefix="1">
      <alignment horizontal="center" vertical="center" wrapText="1"/>
      <protection/>
    </xf>
    <xf numFmtId="3" fontId="2" fillId="23" borderId="22" xfId="0" applyNumberFormat="1" applyFont="1" applyFill="1" applyBorder="1" applyAlignment="1" applyProtection="1">
      <alignment vertical="center" wrapText="1"/>
      <protection/>
    </xf>
    <xf numFmtId="0" fontId="2" fillId="23" borderId="21" xfId="0" applyFont="1" applyFill="1" applyBorder="1" applyAlignment="1" applyProtection="1">
      <alignment vertical="center" wrapText="1"/>
      <protection/>
    </xf>
    <xf numFmtId="0" fontId="0" fillId="23" borderId="21" xfId="0" applyFont="1" applyFill="1" applyBorder="1" applyAlignment="1" applyProtection="1">
      <alignment vertical="center" wrapText="1"/>
      <protection/>
    </xf>
    <xf numFmtId="0" fontId="0" fillId="23" borderId="21" xfId="0" applyFont="1" applyFill="1" applyBorder="1" applyAlignment="1" applyProtection="1">
      <alignment/>
      <protection/>
    </xf>
    <xf numFmtId="3" fontId="0" fillId="23" borderId="23" xfId="0" applyNumberFormat="1" applyFont="1" applyFill="1" applyBorder="1" applyAlignment="1" applyProtection="1">
      <alignment horizontal="right" vertical="center" wrapText="1"/>
      <protection/>
    </xf>
    <xf numFmtId="0" fontId="0" fillId="23" borderId="0" xfId="0" applyFont="1" applyFill="1" applyBorder="1" applyAlignment="1" applyProtection="1">
      <alignment horizontal="center"/>
      <protection/>
    </xf>
    <xf numFmtId="0" fontId="0" fillId="23" borderId="24" xfId="0" applyFont="1" applyFill="1" applyBorder="1" applyAlignment="1" applyProtection="1">
      <alignment/>
      <protection/>
    </xf>
    <xf numFmtId="0" fontId="0" fillId="23" borderId="24" xfId="0" applyFont="1" applyFill="1" applyBorder="1" applyAlignment="1" applyProtection="1">
      <alignment vertical="center" wrapText="1"/>
      <protection/>
    </xf>
    <xf numFmtId="0" fontId="2" fillId="23" borderId="0" xfId="0" applyFont="1" applyFill="1" applyBorder="1" applyAlignment="1" applyProtection="1">
      <alignment horizontal="left" vertical="center" wrapText="1" indent="1"/>
      <protection/>
    </xf>
    <xf numFmtId="0" fontId="2" fillId="23" borderId="24" xfId="0" applyFont="1" applyFill="1" applyBorder="1" applyAlignment="1" applyProtection="1">
      <alignment vertical="center" wrapText="1"/>
      <protection/>
    </xf>
    <xf numFmtId="0" fontId="2" fillId="23" borderId="25" xfId="0" applyFont="1" applyFill="1" applyBorder="1" applyAlignment="1" applyProtection="1">
      <alignment horizontal="left" vertical="center" wrapText="1" indent="1"/>
      <protection/>
    </xf>
    <xf numFmtId="0" fontId="0" fillId="23" borderId="26" xfId="0" applyFont="1" applyFill="1" applyBorder="1" applyAlignment="1" applyProtection="1">
      <alignment/>
      <protection/>
    </xf>
    <xf numFmtId="0" fontId="0" fillId="23" borderId="25" xfId="0" applyFont="1" applyFill="1" applyBorder="1" applyAlignment="1" applyProtection="1">
      <alignment/>
      <protection/>
    </xf>
    <xf numFmtId="0" fontId="4" fillId="23" borderId="0" xfId="0" applyFont="1" applyFill="1" applyBorder="1" applyAlignment="1" applyProtection="1">
      <alignment horizontal="left" indent="1"/>
      <protection/>
    </xf>
    <xf numFmtId="0" fontId="4" fillId="23" borderId="21" xfId="0" applyFont="1" applyFill="1" applyBorder="1" applyAlignment="1" applyProtection="1">
      <alignment horizontal="left" indent="1"/>
      <protection/>
    </xf>
    <xf numFmtId="165" fontId="1" fillId="0" borderId="0" xfId="0" applyNumberFormat="1" applyFont="1" applyAlignment="1">
      <alignment horizontal="center"/>
    </xf>
    <xf numFmtId="0" fontId="0" fillId="23" borderId="27" xfId="0" applyFont="1" applyFill="1" applyBorder="1" applyAlignment="1" applyProtection="1">
      <alignment vertical="center" wrapText="1"/>
      <protection/>
    </xf>
    <xf numFmtId="0" fontId="4" fillId="23" borderId="0" xfId="0" applyFont="1" applyFill="1" applyBorder="1" applyAlignment="1" applyProtection="1">
      <alignment horizontal="left"/>
      <protection/>
    </xf>
    <xf numFmtId="176" fontId="1" fillId="0" borderId="0" xfId="0" applyNumberFormat="1" applyFont="1" applyBorder="1" applyAlignment="1">
      <alignment horizontal="center" vertical="center"/>
    </xf>
    <xf numFmtId="0" fontId="1" fillId="0" borderId="0" xfId="0" applyFont="1" applyBorder="1" applyAlignment="1">
      <alignment horizontal="center" vertical="center"/>
    </xf>
    <xf numFmtId="2" fontId="1" fillId="0" borderId="0" xfId="0" applyNumberFormat="1" applyFont="1" applyBorder="1" applyAlignment="1">
      <alignment horizontal="center" vertical="center"/>
    </xf>
    <xf numFmtId="175" fontId="1" fillId="0" borderId="0" xfId="0" applyNumberFormat="1" applyFont="1" applyFill="1" applyBorder="1" applyAlignment="1">
      <alignment horizontal="center" vertical="center" wrapText="1"/>
    </xf>
    <xf numFmtId="2" fontId="1" fillId="0" borderId="0" xfId="0" applyNumberFormat="1" applyFont="1" applyBorder="1" applyAlignment="1">
      <alignment horizontal="center" vertical="center" wrapText="1"/>
    </xf>
    <xf numFmtId="174" fontId="1" fillId="0" borderId="0" xfId="0" applyNumberFormat="1" applyFont="1" applyFill="1" applyBorder="1" applyAlignment="1">
      <alignment horizontal="center" vertical="center" wrapText="1"/>
    </xf>
    <xf numFmtId="0" fontId="1" fillId="0" borderId="0" xfId="0" applyFont="1" applyBorder="1" applyAlignment="1">
      <alignment horizontal="center" vertical="center" wrapText="1"/>
    </xf>
    <xf numFmtId="171" fontId="1" fillId="0" borderId="0"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173" fontId="1" fillId="0" borderId="0" xfId="0" applyNumberFormat="1" applyFont="1" applyFill="1" applyBorder="1" applyAlignment="1">
      <alignment horizontal="center" vertical="center" wrapText="1"/>
    </xf>
    <xf numFmtId="165" fontId="1" fillId="0" borderId="0" xfId="0" applyNumberFormat="1" applyFont="1" applyBorder="1" applyAlignment="1">
      <alignment horizontal="center" vertical="center" wrapText="1"/>
    </xf>
    <xf numFmtId="164" fontId="1" fillId="0" borderId="0" xfId="0" applyNumberFormat="1" applyFont="1" applyFill="1" applyBorder="1" applyAlignment="1">
      <alignment horizontal="center" vertical="center" wrapText="1"/>
    </xf>
    <xf numFmtId="173" fontId="1" fillId="0" borderId="0" xfId="0" applyNumberFormat="1" applyFont="1" applyFill="1" applyBorder="1" applyAlignment="1">
      <alignment horizontal="center" vertical="center"/>
    </xf>
    <xf numFmtId="0" fontId="3" fillId="23" borderId="0" xfId="0" applyFont="1" applyFill="1" applyBorder="1" applyAlignment="1" applyProtection="1">
      <alignment horizontal="center" vertical="center" wrapText="1"/>
      <protection/>
    </xf>
    <xf numFmtId="0" fontId="1" fillId="0" borderId="0" xfId="0" applyFont="1" applyFill="1" applyBorder="1" applyAlignment="1">
      <alignment horizontal="center" vertical="center" wrapText="1"/>
    </xf>
    <xf numFmtId="172" fontId="1" fillId="0" borderId="0" xfId="0" applyNumberFormat="1" applyFont="1" applyFill="1" applyBorder="1" applyAlignment="1">
      <alignment horizontal="center" vertical="center" wrapText="1"/>
    </xf>
    <xf numFmtId="0" fontId="1" fillId="0" borderId="0" xfId="0" applyFont="1" applyFill="1" applyBorder="1" applyAlignment="1">
      <alignment/>
    </xf>
    <xf numFmtId="0" fontId="1" fillId="0" borderId="0" xfId="0" applyFont="1" applyFill="1" applyBorder="1" applyAlignment="1">
      <alignment horizontal="center" vertical="center"/>
    </xf>
    <xf numFmtId="0" fontId="4" fillId="23" borderId="25" xfId="0" applyFont="1" applyFill="1" applyBorder="1" applyAlignment="1" applyProtection="1">
      <alignment vertical="center"/>
      <protection/>
    </xf>
    <xf numFmtId="0" fontId="3" fillId="24" borderId="0" xfId="0" applyFont="1" applyFill="1" applyAlignment="1" applyProtection="1">
      <alignment/>
      <protection/>
    </xf>
    <xf numFmtId="0" fontId="2" fillId="23" borderId="22" xfId="0" applyFont="1" applyFill="1" applyBorder="1" applyAlignment="1" applyProtection="1">
      <alignment vertical="center" wrapText="1"/>
      <protection/>
    </xf>
    <xf numFmtId="0" fontId="0" fillId="23" borderId="22" xfId="0" applyFont="1" applyFill="1" applyBorder="1" applyAlignment="1" applyProtection="1">
      <alignment horizontal="center" vertical="center" wrapText="1"/>
      <protection/>
    </xf>
    <xf numFmtId="0" fontId="2" fillId="23" borderId="22" xfId="0" applyFont="1" applyFill="1" applyBorder="1" applyAlignment="1" applyProtection="1">
      <alignment horizontal="center" vertical="center" wrapText="1"/>
      <protection/>
    </xf>
    <xf numFmtId="0" fontId="2" fillId="23" borderId="28" xfId="0" applyFont="1" applyFill="1" applyBorder="1" applyAlignment="1" applyProtection="1">
      <alignment vertical="center" wrapText="1"/>
      <protection/>
    </xf>
    <xf numFmtId="0" fontId="2" fillId="23" borderId="29" xfId="0" applyFont="1" applyFill="1" applyBorder="1" applyAlignment="1" applyProtection="1">
      <alignment vertical="top" wrapText="1"/>
      <protection/>
    </xf>
    <xf numFmtId="0" fontId="2" fillId="23" borderId="23" xfId="0" applyFont="1" applyFill="1" applyBorder="1" applyAlignment="1" applyProtection="1">
      <alignment vertical="top" wrapText="1"/>
      <protection/>
    </xf>
    <xf numFmtId="0" fontId="2" fillId="23" borderId="23" xfId="0" applyFont="1" applyFill="1" applyBorder="1" applyAlignment="1" applyProtection="1">
      <alignment vertical="center" wrapText="1"/>
      <protection/>
    </xf>
    <xf numFmtId="0" fontId="0" fillId="23" borderId="23" xfId="0" applyFont="1" applyFill="1" applyBorder="1" applyAlignment="1" applyProtection="1">
      <alignment vertical="center" wrapText="1"/>
      <protection/>
    </xf>
    <xf numFmtId="0" fontId="0" fillId="23" borderId="23" xfId="0" applyFont="1" applyFill="1" applyBorder="1" applyAlignment="1" applyProtection="1">
      <alignment horizontal="center" vertical="center" wrapText="1"/>
      <protection/>
    </xf>
    <xf numFmtId="0" fontId="0" fillId="23" borderId="23" xfId="0" applyFont="1" applyFill="1" applyBorder="1" applyAlignment="1" applyProtection="1">
      <alignment/>
      <protection/>
    </xf>
    <xf numFmtId="3" fontId="0" fillId="23" borderId="23" xfId="0" applyNumberFormat="1" applyFont="1" applyFill="1" applyBorder="1" applyAlignment="1" applyProtection="1">
      <alignment/>
      <protection/>
    </xf>
    <xf numFmtId="0" fontId="0" fillId="23" borderId="30" xfId="0" applyFont="1" applyFill="1" applyBorder="1" applyAlignment="1" applyProtection="1">
      <alignment/>
      <protection/>
    </xf>
    <xf numFmtId="0" fontId="2" fillId="23" borderId="31" xfId="0" applyFont="1" applyFill="1" applyBorder="1" applyAlignment="1" applyProtection="1">
      <alignment horizontal="left" vertical="center" wrapText="1" indent="1"/>
      <protection/>
    </xf>
    <xf numFmtId="0" fontId="2" fillId="23" borderId="22" xfId="0" applyFont="1" applyFill="1" applyBorder="1" applyAlignment="1" applyProtection="1">
      <alignment horizontal="left" vertical="center" wrapText="1" indent="1"/>
      <protection/>
    </xf>
    <xf numFmtId="0" fontId="0" fillId="23" borderId="22" xfId="0" applyFont="1" applyFill="1" applyBorder="1" applyAlignment="1" applyProtection="1" quotePrefix="1">
      <alignment horizontal="center" vertical="center" wrapText="1"/>
      <protection/>
    </xf>
    <xf numFmtId="0" fontId="0" fillId="23" borderId="31" xfId="0" applyFont="1" applyFill="1" applyBorder="1" applyAlignment="1" applyProtection="1">
      <alignment/>
      <protection/>
    </xf>
    <xf numFmtId="0" fontId="0" fillId="23" borderId="22" xfId="0" applyFont="1" applyFill="1" applyBorder="1" applyAlignment="1" applyProtection="1">
      <alignment wrapText="1"/>
      <protection/>
    </xf>
    <xf numFmtId="0" fontId="0" fillId="23" borderId="22" xfId="0" applyFont="1" applyFill="1" applyBorder="1" applyAlignment="1" applyProtection="1">
      <alignment horizontal="center" wrapText="1"/>
      <protection/>
    </xf>
    <xf numFmtId="0" fontId="0" fillId="23" borderId="27" xfId="0" applyFont="1" applyFill="1" applyBorder="1" applyAlignment="1" applyProtection="1">
      <alignment horizontal="right" vertical="center" wrapText="1"/>
      <protection/>
    </xf>
    <xf numFmtId="0" fontId="0" fillId="23" borderId="21" xfId="0" applyFont="1" applyFill="1" applyBorder="1" applyAlignment="1" applyProtection="1">
      <alignment horizontal="right" vertical="center" wrapText="1"/>
      <protection/>
    </xf>
    <xf numFmtId="0" fontId="0" fillId="23" borderId="26" xfId="0" applyFont="1" applyFill="1" applyBorder="1" applyAlignment="1" applyProtection="1">
      <alignment vertical="center" wrapText="1"/>
      <protection/>
    </xf>
    <xf numFmtId="0" fontId="13" fillId="23" borderId="22" xfId="0" applyFont="1" applyFill="1" applyBorder="1" applyAlignment="1" applyProtection="1">
      <alignment vertical="center" wrapText="1"/>
      <protection/>
    </xf>
    <xf numFmtId="0" fontId="4" fillId="23" borderId="0" xfId="0" applyFont="1" applyFill="1" applyBorder="1" applyAlignment="1" applyProtection="1">
      <alignment horizontal="left" vertical="center" wrapText="1" indent="1"/>
      <protection/>
    </xf>
    <xf numFmtId="0" fontId="13" fillId="23" borderId="0" xfId="0" applyFont="1" applyFill="1" applyBorder="1" applyAlignment="1" applyProtection="1">
      <alignment vertical="center" wrapText="1"/>
      <protection/>
    </xf>
    <xf numFmtId="0" fontId="4" fillId="23" borderId="22" xfId="0" applyFont="1" applyFill="1" applyBorder="1" applyAlignment="1" applyProtection="1">
      <alignment vertical="center" wrapText="1"/>
      <protection/>
    </xf>
    <xf numFmtId="0" fontId="4" fillId="23" borderId="0" xfId="0" applyFont="1" applyFill="1" applyBorder="1" applyAlignment="1" applyProtection="1">
      <alignment vertical="center" wrapText="1"/>
      <protection/>
    </xf>
    <xf numFmtId="0" fontId="4" fillId="23" borderId="22" xfId="0" applyFont="1" applyFill="1" applyBorder="1" applyAlignment="1" applyProtection="1">
      <alignment horizontal="center" vertical="center" wrapText="1"/>
      <protection/>
    </xf>
    <xf numFmtId="0" fontId="4" fillId="23" borderId="28" xfId="0" applyFont="1" applyFill="1" applyBorder="1" applyAlignment="1" applyProtection="1">
      <alignment vertical="center" wrapText="1"/>
      <protection/>
    </xf>
    <xf numFmtId="0" fontId="4" fillId="24" borderId="0" xfId="0" applyFont="1" applyFill="1" applyAlignment="1" applyProtection="1">
      <alignment/>
      <protection/>
    </xf>
    <xf numFmtId="0" fontId="4" fillId="23" borderId="0" xfId="0" applyFont="1" applyFill="1" applyBorder="1" applyAlignment="1" applyProtection="1">
      <alignment horizontal="center" vertical="center" wrapText="1"/>
      <protection/>
    </xf>
    <xf numFmtId="0" fontId="4" fillId="23" borderId="24" xfId="0" applyFont="1" applyFill="1" applyBorder="1" applyAlignment="1" applyProtection="1">
      <alignment vertical="center" wrapText="1"/>
      <protection/>
    </xf>
    <xf numFmtId="0" fontId="4" fillId="0" borderId="0" xfId="0" applyFont="1" applyFill="1" applyAlignment="1" applyProtection="1">
      <alignment/>
      <protection/>
    </xf>
    <xf numFmtId="0" fontId="4" fillId="23" borderId="0" xfId="0" applyFont="1" applyFill="1" applyBorder="1" applyAlignment="1" applyProtection="1">
      <alignment/>
      <protection/>
    </xf>
    <xf numFmtId="3" fontId="4" fillId="23" borderId="0" xfId="0" applyNumberFormat="1" applyFont="1" applyFill="1" applyBorder="1" applyAlignment="1" applyProtection="1">
      <alignment horizontal="right" vertical="center" wrapText="1"/>
      <protection/>
    </xf>
    <xf numFmtId="0" fontId="4" fillId="23" borderId="29" xfId="0" applyFont="1" applyFill="1" applyBorder="1" applyAlignment="1" applyProtection="1">
      <alignment vertical="top" wrapText="1"/>
      <protection/>
    </xf>
    <xf numFmtId="0" fontId="4" fillId="23" borderId="23" xfId="0" applyFont="1" applyFill="1" applyBorder="1" applyAlignment="1" applyProtection="1">
      <alignment vertical="top" wrapText="1"/>
      <protection/>
    </xf>
    <xf numFmtId="0" fontId="4" fillId="23" borderId="23" xfId="0" applyFont="1" applyFill="1" applyBorder="1" applyAlignment="1" applyProtection="1">
      <alignment vertical="center" wrapText="1"/>
      <protection/>
    </xf>
    <xf numFmtId="0" fontId="4" fillId="23" borderId="23" xfId="0" applyFont="1" applyFill="1" applyBorder="1" applyAlignment="1" applyProtection="1">
      <alignment horizontal="center" vertical="center" wrapText="1"/>
      <protection/>
    </xf>
    <xf numFmtId="0" fontId="4" fillId="23" borderId="23" xfId="0" applyFont="1" applyFill="1" applyBorder="1" applyAlignment="1" applyProtection="1">
      <alignment/>
      <protection/>
    </xf>
    <xf numFmtId="3" fontId="4" fillId="23" borderId="23" xfId="0" applyNumberFormat="1" applyFont="1" applyFill="1" applyBorder="1" applyAlignment="1" applyProtection="1">
      <alignment/>
      <protection/>
    </xf>
    <xf numFmtId="0" fontId="4" fillId="23" borderId="30" xfId="0" applyFont="1" applyFill="1" applyBorder="1" applyAlignment="1" applyProtection="1">
      <alignment/>
      <protection/>
    </xf>
    <xf numFmtId="0" fontId="4" fillId="23" borderId="21" xfId="0" applyFont="1" applyFill="1" applyBorder="1" applyAlignment="1" applyProtection="1">
      <alignment/>
      <protection/>
    </xf>
    <xf numFmtId="0" fontId="5" fillId="23" borderId="0" xfId="0" applyFont="1" applyFill="1" applyBorder="1" applyAlignment="1" applyProtection="1">
      <alignment vertical="center" wrapText="1"/>
      <protection/>
    </xf>
    <xf numFmtId="0" fontId="4" fillId="23" borderId="22" xfId="0" applyFont="1" applyFill="1" applyBorder="1" applyAlignment="1" applyProtection="1">
      <alignment horizontal="left" vertical="center" wrapText="1" indent="1"/>
      <protection/>
    </xf>
    <xf numFmtId="3" fontId="0" fillId="23" borderId="32" xfId="0" applyNumberFormat="1" applyFont="1" applyFill="1" applyBorder="1" applyAlignment="1" applyProtection="1">
      <alignment horizontal="right" vertical="center" wrapText="1"/>
      <protection/>
    </xf>
    <xf numFmtId="3" fontId="4" fillId="23" borderId="22" xfId="0" applyNumberFormat="1" applyFont="1" applyFill="1" applyBorder="1" applyAlignment="1" applyProtection="1">
      <alignment vertical="center" wrapText="1"/>
      <protection/>
    </xf>
    <xf numFmtId="0" fontId="1" fillId="0" borderId="13" xfId="0" applyFont="1" applyBorder="1" applyAlignment="1">
      <alignment horizontal="left" vertical="center" wrapText="1"/>
    </xf>
    <xf numFmtId="0" fontId="0" fillId="20" borderId="33" xfId="0" applyFont="1" applyFill="1" applyBorder="1" applyAlignment="1" applyProtection="1">
      <alignment horizontal="center"/>
      <protection locked="0"/>
    </xf>
    <xf numFmtId="9" fontId="1" fillId="0" borderId="12" xfId="0" applyNumberFormat="1" applyFont="1" applyFill="1" applyBorder="1" applyAlignment="1">
      <alignment horizontal="center" vertical="center"/>
    </xf>
    <xf numFmtId="0" fontId="1" fillId="0" borderId="11" xfId="0" applyFont="1" applyBorder="1" applyAlignment="1">
      <alignment vertical="center"/>
    </xf>
    <xf numFmtId="0" fontId="1" fillId="0" borderId="10" xfId="0" applyFont="1" applyBorder="1" applyAlignment="1">
      <alignment horizontal="center"/>
    </xf>
    <xf numFmtId="0" fontId="1" fillId="0" borderId="12" xfId="0" applyFont="1" applyBorder="1" applyAlignment="1">
      <alignment vertical="center"/>
    </xf>
    <xf numFmtId="0" fontId="1" fillId="0" borderId="12" xfId="0" applyNumberFormat="1" applyFont="1" applyFill="1" applyBorder="1" applyAlignment="1">
      <alignment horizontal="center" vertical="center"/>
    </xf>
    <xf numFmtId="0" fontId="1" fillId="0" borderId="10" xfId="0" applyFont="1" applyBorder="1" applyAlignment="1">
      <alignment vertical="center"/>
    </xf>
    <xf numFmtId="0" fontId="1" fillId="0" borderId="34" xfId="0" applyNumberFormat="1" applyFont="1" applyFill="1" applyBorder="1" applyAlignment="1">
      <alignment horizontal="center" vertical="center"/>
    </xf>
    <xf numFmtId="0" fontId="1" fillId="0" borderId="35" xfId="0" applyNumberFormat="1" applyFont="1" applyFill="1" applyBorder="1" applyAlignment="1">
      <alignment horizontal="center" vertical="center"/>
    </xf>
    <xf numFmtId="9" fontId="1" fillId="0" borderId="14" xfId="0" applyNumberFormat="1" applyFont="1" applyFill="1" applyBorder="1" applyAlignment="1">
      <alignment horizontal="center" vertical="center"/>
    </xf>
    <xf numFmtId="0" fontId="1" fillId="0" borderId="36" xfId="0" applyFont="1" applyBorder="1" applyAlignment="1">
      <alignment/>
    </xf>
    <xf numFmtId="0" fontId="1" fillId="0" borderId="13" xfId="0" applyFont="1" applyBorder="1" applyAlignment="1">
      <alignment horizontal="center"/>
    </xf>
    <xf numFmtId="0" fontId="1" fillId="0" borderId="13" xfId="0" applyFont="1" applyBorder="1" applyAlignment="1">
      <alignment vertical="center"/>
    </xf>
    <xf numFmtId="9" fontId="1" fillId="0" borderId="13" xfId="0" applyNumberFormat="1" applyFont="1" applyFill="1" applyBorder="1" applyAlignment="1">
      <alignment horizontal="center" vertical="center"/>
    </xf>
    <xf numFmtId="0" fontId="1" fillId="0" borderId="37" xfId="0" applyFont="1" applyBorder="1" applyAlignment="1">
      <alignment/>
    </xf>
    <xf numFmtId="0" fontId="1" fillId="0" borderId="14" xfId="0" applyFont="1" applyBorder="1" applyAlignment="1">
      <alignment vertical="center"/>
    </xf>
    <xf numFmtId="0" fontId="1" fillId="0" borderId="38" xfId="0" applyFont="1" applyBorder="1" applyAlignment="1">
      <alignment vertical="center" wrapText="1"/>
    </xf>
    <xf numFmtId="0" fontId="1" fillId="0" borderId="15" xfId="0" applyFont="1" applyBorder="1" applyAlignment="1" quotePrefix="1">
      <alignment horizontal="left" vertical="center" wrapText="1"/>
    </xf>
    <xf numFmtId="9" fontId="1" fillId="0" borderId="15" xfId="0" applyNumberFormat="1" applyFont="1" applyFill="1" applyBorder="1" applyAlignment="1">
      <alignment horizontal="center" vertical="center"/>
    </xf>
    <xf numFmtId="0" fontId="1" fillId="0" borderId="13" xfId="0" applyNumberFormat="1" applyFont="1" applyFill="1" applyBorder="1" applyAlignment="1">
      <alignment horizontal="center" vertical="center"/>
    </xf>
    <xf numFmtId="2" fontId="1" fillId="0" borderId="11" xfId="0" applyNumberFormat="1" applyFont="1" applyBorder="1" applyAlignment="1">
      <alignment horizontal="center" vertical="center"/>
    </xf>
    <xf numFmtId="0" fontId="1" fillId="0" borderId="10" xfId="0" applyFont="1" applyBorder="1" applyAlignment="1">
      <alignment horizontal="center" vertical="center" wrapText="1"/>
    </xf>
    <xf numFmtId="0" fontId="1" fillId="0" borderId="14" xfId="0" applyFont="1" applyBorder="1" applyAlignment="1">
      <alignment horizontal="center" wrapText="1"/>
    </xf>
    <xf numFmtId="0" fontId="1" fillId="0" borderId="0" xfId="0" applyFont="1" applyBorder="1" applyAlignment="1">
      <alignment horizontal="center" vertical="top" wrapText="1"/>
    </xf>
    <xf numFmtId="0" fontId="1" fillId="0" borderId="10" xfId="0" applyFont="1" applyFill="1" applyBorder="1" applyAlignment="1">
      <alignment horizontal="center"/>
    </xf>
    <xf numFmtId="173" fontId="1" fillId="0" borderId="11" xfId="0" applyNumberFormat="1" applyFont="1" applyFill="1" applyBorder="1" applyAlignment="1">
      <alignment horizontal="center"/>
    </xf>
    <xf numFmtId="0" fontId="1" fillId="0" borderId="11" xfId="0" applyFont="1" applyFill="1" applyBorder="1" applyAlignment="1">
      <alignment horizontal="center"/>
    </xf>
    <xf numFmtId="0" fontId="1" fillId="0" borderId="12" xfId="0" applyFont="1" applyFill="1" applyBorder="1" applyAlignment="1">
      <alignment horizontal="center"/>
    </xf>
    <xf numFmtId="173" fontId="1" fillId="0" borderId="11" xfId="0" applyNumberFormat="1" applyFont="1" applyFill="1" applyBorder="1" applyAlignment="1">
      <alignment horizontal="center" vertical="center"/>
    </xf>
    <xf numFmtId="173" fontId="1" fillId="0" borderId="11" xfId="0" applyNumberFormat="1" applyFont="1" applyFill="1" applyBorder="1" applyAlignment="1">
      <alignment horizontal="centerContinuous" vertical="center"/>
    </xf>
    <xf numFmtId="173" fontId="1" fillId="0" borderId="12" xfId="0" applyNumberFormat="1" applyFont="1" applyFill="1" applyBorder="1" applyAlignment="1">
      <alignment horizontal="center" vertical="center"/>
    </xf>
    <xf numFmtId="173" fontId="1" fillId="0" borderId="14" xfId="0" applyNumberFormat="1" applyFont="1" applyFill="1" applyBorder="1" applyAlignment="1">
      <alignment horizontal="center" vertical="center"/>
    </xf>
    <xf numFmtId="173" fontId="1" fillId="0" borderId="35" xfId="0" applyNumberFormat="1" applyFont="1" applyFill="1" applyBorder="1" applyAlignment="1" quotePrefix="1">
      <alignment horizontal="center" vertical="center"/>
    </xf>
    <xf numFmtId="173" fontId="1" fillId="0" borderId="36" xfId="0" applyNumberFormat="1" applyFont="1" applyFill="1" applyBorder="1" applyAlignment="1" quotePrefix="1">
      <alignment horizontal="center" vertical="center"/>
    </xf>
    <xf numFmtId="0" fontId="5" fillId="23" borderId="0" xfId="0" applyFont="1" applyFill="1" applyBorder="1" applyAlignment="1" applyProtection="1">
      <alignment horizontal="center" vertical="center" wrapText="1"/>
      <protection/>
    </xf>
    <xf numFmtId="165" fontId="4" fillId="23" borderId="0" xfId="0" applyNumberFormat="1" applyFont="1" applyFill="1" applyBorder="1" applyAlignment="1" applyProtection="1">
      <alignment horizontal="center" vertical="center" wrapText="1"/>
      <protection/>
    </xf>
    <xf numFmtId="3" fontId="0" fillId="20" borderId="33" xfId="0" applyNumberFormat="1" applyFont="1" applyFill="1" applyBorder="1" applyAlignment="1" applyProtection="1">
      <alignment horizontal="center" vertical="center" wrapText="1"/>
      <protection locked="0"/>
    </xf>
    <xf numFmtId="0" fontId="0" fillId="23" borderId="26" xfId="0" applyFont="1" applyFill="1" applyBorder="1" applyAlignment="1" applyProtection="1">
      <alignment horizontal="right"/>
      <protection/>
    </xf>
    <xf numFmtId="0" fontId="4" fillId="23" borderId="21" xfId="0" applyFont="1" applyFill="1" applyBorder="1" applyAlignment="1" applyProtection="1">
      <alignment horizontal="left"/>
      <protection/>
    </xf>
    <xf numFmtId="0" fontId="3" fillId="23" borderId="25" xfId="0" applyFont="1" applyFill="1" applyBorder="1" applyAlignment="1" applyProtection="1">
      <alignment vertical="top" wrapText="1"/>
      <protection/>
    </xf>
    <xf numFmtId="0" fontId="3" fillId="23" borderId="0" xfId="0" applyFont="1" applyFill="1" applyBorder="1" applyAlignment="1" applyProtection="1">
      <alignment vertical="center" wrapText="1"/>
      <protection/>
    </xf>
    <xf numFmtId="0" fontId="3" fillId="20" borderId="33" xfId="0" applyFont="1" applyFill="1" applyBorder="1" applyAlignment="1" applyProtection="1">
      <alignment horizontal="center" vertical="center" wrapText="1"/>
      <protection locked="0"/>
    </xf>
    <xf numFmtId="0" fontId="3" fillId="23" borderId="0" xfId="0" applyFont="1" applyFill="1" applyBorder="1" applyAlignment="1" applyProtection="1">
      <alignment horizontal="left" vertical="center" indent="1"/>
      <protection/>
    </xf>
    <xf numFmtId="0" fontId="3" fillId="23" borderId="0" xfId="0" applyFont="1" applyFill="1" applyBorder="1" applyAlignment="1" applyProtection="1">
      <alignment vertical="center"/>
      <protection/>
    </xf>
    <xf numFmtId="0" fontId="3" fillId="23" borderId="0" xfId="0" applyFont="1" applyFill="1" applyBorder="1" applyAlignment="1" applyProtection="1">
      <alignment horizontal="left" vertical="center" wrapText="1" indent="1"/>
      <protection/>
    </xf>
    <xf numFmtId="0" fontId="3" fillId="23" borderId="22" xfId="0" applyFont="1" applyFill="1" applyBorder="1" applyAlignment="1" applyProtection="1">
      <alignment vertical="center" wrapText="1"/>
      <protection/>
    </xf>
    <xf numFmtId="0" fontId="5" fillId="23" borderId="39" xfId="0" applyFont="1" applyFill="1" applyBorder="1" applyAlignment="1" applyProtection="1">
      <alignment horizontal="left" wrapText="1"/>
      <protection/>
    </xf>
    <xf numFmtId="0" fontId="5" fillId="23" borderId="39" xfId="0" applyFont="1" applyFill="1" applyBorder="1" applyAlignment="1" applyProtection="1">
      <alignment wrapText="1"/>
      <protection/>
    </xf>
    <xf numFmtId="0" fontId="5" fillId="23" borderId="39" xfId="0" applyFont="1" applyFill="1" applyBorder="1" applyAlignment="1" applyProtection="1">
      <alignment horizontal="center" wrapText="1"/>
      <protection/>
    </xf>
    <xf numFmtId="0" fontId="5" fillId="23" borderId="39" xfId="0" applyFont="1" applyFill="1" applyBorder="1" applyAlignment="1" applyProtection="1">
      <alignment horizontal="centerContinuous" wrapText="1"/>
      <protection/>
    </xf>
    <xf numFmtId="0" fontId="0" fillId="23" borderId="39" xfId="0" applyFont="1" applyFill="1" applyBorder="1" applyAlignment="1" applyProtection="1">
      <alignment horizontal="centerContinuous"/>
      <protection/>
    </xf>
    <xf numFmtId="0" fontId="5" fillId="23" borderId="40" xfId="0" applyFont="1" applyFill="1" applyBorder="1" applyAlignment="1" applyProtection="1">
      <alignment wrapText="1"/>
      <protection/>
    </xf>
    <xf numFmtId="3" fontId="5" fillId="23" borderId="39" xfId="0" applyNumberFormat="1" applyFont="1" applyFill="1" applyBorder="1" applyAlignment="1" applyProtection="1">
      <alignment wrapText="1"/>
      <protection/>
    </xf>
    <xf numFmtId="0" fontId="3" fillId="23" borderId="0" xfId="0" applyFont="1" applyFill="1" applyBorder="1" applyAlignment="1" applyProtection="1">
      <alignment/>
      <protection/>
    </xf>
    <xf numFmtId="0" fontId="3" fillId="23" borderId="22" xfId="0" applyFont="1" applyFill="1" applyBorder="1" applyAlignment="1" applyProtection="1">
      <alignment horizontal="center" vertical="center" wrapText="1"/>
      <protection/>
    </xf>
    <xf numFmtId="164" fontId="3" fillId="23" borderId="23" xfId="0" applyNumberFormat="1" applyFont="1" applyFill="1" applyBorder="1" applyAlignment="1" applyProtection="1">
      <alignment horizontal="centerContinuous" vertical="center" wrapText="1"/>
      <protection/>
    </xf>
    <xf numFmtId="0" fontId="3" fillId="23" borderId="23" xfId="0" applyFont="1" applyFill="1" applyBorder="1" applyAlignment="1" applyProtection="1">
      <alignment horizontal="centerContinuous" vertical="center" wrapText="1"/>
      <protection/>
    </xf>
    <xf numFmtId="0" fontId="3" fillId="23" borderId="23" xfId="0" applyFont="1" applyFill="1" applyBorder="1" applyAlignment="1" applyProtection="1">
      <alignment horizontal="centerContinuous"/>
      <protection/>
    </xf>
    <xf numFmtId="164" fontId="3" fillId="23" borderId="0" xfId="0" applyNumberFormat="1" applyFont="1" applyFill="1" applyBorder="1" applyAlignment="1" applyProtection="1">
      <alignment horizontal="center" vertical="center" wrapText="1"/>
      <protection/>
    </xf>
    <xf numFmtId="0" fontId="3" fillId="23" borderId="0" xfId="0" applyFont="1" applyFill="1" applyBorder="1" applyAlignment="1" applyProtection="1" quotePrefix="1">
      <alignment horizontal="center" vertical="center" wrapText="1"/>
      <protection/>
    </xf>
    <xf numFmtId="164" fontId="12" fillId="23" borderId="0" xfId="0" applyNumberFormat="1" applyFont="1" applyFill="1" applyBorder="1" applyAlignment="1" applyProtection="1">
      <alignment horizontal="left" vertical="center"/>
      <protection/>
    </xf>
    <xf numFmtId="9" fontId="3" fillId="23" borderId="0" xfId="0" applyNumberFormat="1" applyFont="1" applyFill="1" applyBorder="1" applyAlignment="1" applyProtection="1">
      <alignment vertical="center" wrapText="1"/>
      <protection/>
    </xf>
    <xf numFmtId="3" fontId="3" fillId="23" borderId="0" xfId="0" applyNumberFormat="1" applyFont="1" applyFill="1" applyBorder="1" applyAlignment="1" applyProtection="1">
      <alignment vertical="center" wrapText="1"/>
      <protection/>
    </xf>
    <xf numFmtId="3" fontId="3" fillId="23" borderId="23" xfId="0" applyNumberFormat="1" applyFont="1" applyFill="1" applyBorder="1" applyAlignment="1" applyProtection="1">
      <alignment horizontal="right" vertical="center" wrapText="1"/>
      <protection/>
    </xf>
    <xf numFmtId="3" fontId="3" fillId="23" borderId="0" xfId="0" applyNumberFormat="1" applyFont="1" applyFill="1" applyBorder="1" applyAlignment="1" applyProtection="1">
      <alignment horizontal="right" vertical="center" wrapText="1"/>
      <protection/>
    </xf>
    <xf numFmtId="9" fontId="3" fillId="23" borderId="23" xfId="0" applyNumberFormat="1" applyFont="1" applyFill="1" applyBorder="1" applyAlignment="1" applyProtection="1">
      <alignment horizontal="centerContinuous" vertical="center" wrapText="1"/>
      <protection/>
    </xf>
    <xf numFmtId="3" fontId="3" fillId="23" borderId="22" xfId="0" applyNumberFormat="1" applyFont="1" applyFill="1" applyBorder="1" applyAlignment="1" applyProtection="1">
      <alignment horizontal="right" vertical="center" wrapText="1"/>
      <protection/>
    </xf>
    <xf numFmtId="0" fontId="3" fillId="23" borderId="24" xfId="0" applyFont="1" applyFill="1" applyBorder="1" applyAlignment="1" applyProtection="1">
      <alignment vertical="center" wrapText="1"/>
      <protection/>
    </xf>
    <xf numFmtId="0" fontId="3" fillId="23" borderId="23" xfId="0" applyNumberFormat="1" applyFont="1" applyFill="1" applyBorder="1" applyAlignment="1" applyProtection="1">
      <alignment horizontal="center" vertical="center"/>
      <protection/>
    </xf>
    <xf numFmtId="0" fontId="3" fillId="23" borderId="23" xfId="0" applyNumberFormat="1" applyFont="1" applyFill="1" applyBorder="1" applyAlignment="1" applyProtection="1">
      <alignment horizontal="left" vertical="center"/>
      <protection/>
    </xf>
    <xf numFmtId="165" fontId="3" fillId="23" borderId="23" xfId="0" applyNumberFormat="1" applyFont="1" applyFill="1" applyBorder="1" applyAlignment="1" applyProtection="1">
      <alignment horizontal="center" vertical="center" wrapText="1"/>
      <protection/>
    </xf>
    <xf numFmtId="0" fontId="3" fillId="23" borderId="23" xfId="0" applyFont="1" applyFill="1" applyBorder="1" applyAlignment="1" applyProtection="1">
      <alignment horizontal="center"/>
      <protection/>
    </xf>
    <xf numFmtId="0" fontId="3" fillId="23" borderId="0" xfId="0" applyNumberFormat="1" applyFont="1" applyFill="1" applyBorder="1" applyAlignment="1" applyProtection="1">
      <alignment horizontal="center" vertical="center"/>
      <protection/>
    </xf>
    <xf numFmtId="165" fontId="3" fillId="23" borderId="23" xfId="0" applyNumberFormat="1" applyFont="1" applyFill="1" applyBorder="1" applyAlignment="1" applyProtection="1">
      <alignment horizontal="centerContinuous" vertical="center" wrapText="1"/>
      <protection/>
    </xf>
    <xf numFmtId="0" fontId="3" fillId="23" borderId="23" xfId="0" applyFont="1" applyFill="1" applyBorder="1" applyAlignment="1" applyProtection="1" quotePrefix="1">
      <alignment horizontal="centerContinuous" vertical="center" wrapText="1"/>
      <protection/>
    </xf>
    <xf numFmtId="0" fontId="3" fillId="23" borderId="25" xfId="0" applyFont="1" applyFill="1" applyBorder="1" applyAlignment="1" applyProtection="1">
      <alignment horizontal="left" indent="1"/>
      <protection/>
    </xf>
    <xf numFmtId="0" fontId="3" fillId="23" borderId="27" xfId="0" applyFont="1" applyFill="1" applyBorder="1" applyAlignment="1" applyProtection="1">
      <alignment horizontal="left" indent="1"/>
      <protection/>
    </xf>
    <xf numFmtId="0" fontId="3" fillId="23" borderId="21" xfId="0" applyFont="1" applyFill="1" applyBorder="1" applyAlignment="1" applyProtection="1">
      <alignment/>
      <protection/>
    </xf>
    <xf numFmtId="0" fontId="3" fillId="23" borderId="21" xfId="0" applyFont="1" applyFill="1" applyBorder="1" applyAlignment="1" applyProtection="1">
      <alignment horizontal="center"/>
      <protection/>
    </xf>
    <xf numFmtId="3" fontId="3" fillId="20" borderId="33" xfId="0" applyNumberFormat="1" applyFont="1" applyFill="1" applyBorder="1" applyAlignment="1" applyProtection="1">
      <alignment horizontal="center" vertical="center" wrapText="1"/>
      <protection locked="0"/>
    </xf>
    <xf numFmtId="0" fontId="3" fillId="23" borderId="0" xfId="0" applyFont="1" applyFill="1" applyBorder="1" applyAlignment="1" applyProtection="1">
      <alignment horizontal="right" vertical="center"/>
      <protection/>
    </xf>
    <xf numFmtId="0" fontId="15" fillId="23" borderId="41" xfId="0" applyFont="1" applyFill="1" applyBorder="1" applyAlignment="1" applyProtection="1">
      <alignment horizontal="centerContinuous" vertical="center"/>
      <protection/>
    </xf>
    <xf numFmtId="0" fontId="16" fillId="23" borderId="42" xfId="0" applyFont="1" applyFill="1" applyBorder="1" applyAlignment="1" applyProtection="1">
      <alignment horizontal="centerContinuous"/>
      <protection/>
    </xf>
    <xf numFmtId="0" fontId="16" fillId="23" borderId="43" xfId="0" applyFont="1" applyFill="1" applyBorder="1" applyAlignment="1" applyProtection="1">
      <alignment horizontal="centerContinuous"/>
      <protection/>
    </xf>
    <xf numFmtId="0" fontId="16" fillId="24" borderId="0" xfId="0" applyFont="1" applyFill="1" applyAlignment="1" applyProtection="1">
      <alignment/>
      <protection/>
    </xf>
    <xf numFmtId="0" fontId="0" fillId="24"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23" borderId="0" xfId="0" applyFill="1" applyBorder="1" applyAlignment="1" applyProtection="1">
      <alignment vertical="center"/>
      <protection/>
    </xf>
    <xf numFmtId="0" fontId="0" fillId="23" borderId="24" xfId="0" applyFill="1" applyBorder="1" applyAlignment="1" applyProtection="1">
      <alignment vertical="center"/>
      <protection/>
    </xf>
    <xf numFmtId="0" fontId="0" fillId="23" borderId="25" xfId="0" applyFont="1" applyFill="1" applyBorder="1" applyAlignment="1" applyProtection="1">
      <alignment horizontal="right" vertical="center" wrapText="1"/>
      <protection/>
    </xf>
    <xf numFmtId="0" fontId="0" fillId="23" borderId="0" xfId="0" applyFont="1" applyFill="1" applyBorder="1" applyAlignment="1" applyProtection="1">
      <alignment horizontal="right" vertical="center" wrapText="1"/>
      <protection/>
    </xf>
    <xf numFmtId="3" fontId="0" fillId="23" borderId="0" xfId="0" applyNumberFormat="1" applyFont="1" applyFill="1" applyBorder="1" applyAlignment="1" applyProtection="1">
      <alignment horizontal="right" vertical="center" wrapText="1"/>
      <protection/>
    </xf>
    <xf numFmtId="0" fontId="2" fillId="23" borderId="0" xfId="0" applyFont="1" applyFill="1" applyBorder="1" applyAlignment="1" applyProtection="1">
      <alignment horizontal="center" vertical="center" wrapText="1"/>
      <protection/>
    </xf>
    <xf numFmtId="3" fontId="2" fillId="23" borderId="0" xfId="0" applyNumberFormat="1" applyFont="1" applyFill="1" applyBorder="1" applyAlignment="1" applyProtection="1">
      <alignment vertical="center" wrapText="1"/>
      <protection/>
    </xf>
    <xf numFmtId="0" fontId="2" fillId="23" borderId="27" xfId="0" applyFont="1" applyFill="1" applyBorder="1" applyAlignment="1" applyProtection="1">
      <alignment horizontal="left" vertical="center" wrapText="1" indent="1"/>
      <protection/>
    </xf>
    <xf numFmtId="0" fontId="2" fillId="23" borderId="21" xfId="0" applyFont="1" applyFill="1" applyBorder="1" applyAlignment="1" applyProtection="1">
      <alignment horizontal="left" vertical="center" wrapText="1" indent="1"/>
      <protection/>
    </xf>
    <xf numFmtId="0" fontId="2" fillId="23" borderId="26" xfId="0" applyFont="1" applyFill="1" applyBorder="1" applyAlignment="1" applyProtection="1">
      <alignment vertical="center" wrapText="1"/>
      <protection/>
    </xf>
    <xf numFmtId="9" fontId="1" fillId="0" borderId="10" xfId="0" applyNumberFormat="1" applyFont="1" applyFill="1" applyBorder="1" applyAlignment="1">
      <alignment horizontal="center" vertical="center"/>
    </xf>
    <xf numFmtId="9" fontId="1" fillId="0" borderId="11" xfId="0" applyNumberFormat="1" applyFont="1" applyFill="1" applyBorder="1" applyAlignment="1">
      <alignment horizontal="center" vertical="center"/>
    </xf>
    <xf numFmtId="172" fontId="1" fillId="0" borderId="14" xfId="0" applyNumberFormat="1" applyFont="1" applyFill="1" applyBorder="1" applyAlignment="1">
      <alignment horizontal="center" vertical="center"/>
    </xf>
    <xf numFmtId="0" fontId="17" fillId="23" borderId="0" xfId="0" applyFont="1" applyFill="1" applyBorder="1" applyAlignment="1" applyProtection="1">
      <alignment horizontal="left"/>
      <protection/>
    </xf>
    <xf numFmtId="0" fontId="17" fillId="23" borderId="21" xfId="0" applyFont="1" applyFill="1" applyBorder="1" applyAlignment="1" applyProtection="1">
      <alignment horizontal="left"/>
      <protection/>
    </xf>
    <xf numFmtId="0" fontId="0" fillId="23" borderId="22" xfId="0" applyFont="1" applyFill="1" applyBorder="1" applyAlignment="1" applyProtection="1">
      <alignment vertical="center" wrapText="1"/>
      <protection/>
    </xf>
    <xf numFmtId="0" fontId="0" fillId="23" borderId="41" xfId="0" applyFont="1" applyFill="1" applyBorder="1" applyAlignment="1" applyProtection="1">
      <alignment/>
      <protection/>
    </xf>
    <xf numFmtId="0" fontId="0" fillId="23" borderId="42" xfId="0" applyFont="1" applyFill="1" applyBorder="1" applyAlignment="1" applyProtection="1">
      <alignment/>
      <protection/>
    </xf>
    <xf numFmtId="0" fontId="0" fillId="23" borderId="42" xfId="0" applyFont="1" applyFill="1" applyBorder="1" applyAlignment="1" applyProtection="1">
      <alignment horizontal="center"/>
      <protection/>
    </xf>
    <xf numFmtId="0" fontId="9" fillId="0" borderId="14" xfId="0" applyFont="1" applyBorder="1" applyAlignment="1">
      <alignment horizontal="centerContinuous" wrapText="1"/>
    </xf>
    <xf numFmtId="0" fontId="9" fillId="0" borderId="44" xfId="0" applyFont="1" applyBorder="1" applyAlignment="1">
      <alignment horizontal="centerContinuous"/>
    </xf>
    <xf numFmtId="0" fontId="1" fillId="0" borderId="44" xfId="0" applyFont="1" applyBorder="1" applyAlignment="1">
      <alignment horizontal="centerContinuous"/>
    </xf>
    <xf numFmtId="0" fontId="9" fillId="0" borderId="45" xfId="0" applyFont="1" applyBorder="1" applyAlignment="1">
      <alignment horizontal="centerContinuous" wrapText="1"/>
    </xf>
    <xf numFmtId="0" fontId="1" fillId="0" borderId="46" xfId="0" applyFont="1" applyFill="1" applyBorder="1" applyAlignment="1">
      <alignment horizontal="center"/>
    </xf>
    <xf numFmtId="0" fontId="1" fillId="0" borderId="47" xfId="0" applyFont="1" applyFill="1" applyBorder="1" applyAlignment="1">
      <alignment horizontal="center"/>
    </xf>
    <xf numFmtId="0" fontId="1" fillId="0" borderId="48" xfId="0" applyFont="1" applyFill="1" applyBorder="1" applyAlignment="1">
      <alignment horizontal="center"/>
    </xf>
    <xf numFmtId="49" fontId="1" fillId="0" borderId="48" xfId="0" applyNumberFormat="1" applyFont="1" applyFill="1" applyBorder="1" applyAlignment="1">
      <alignment horizontal="center" vertical="center"/>
    </xf>
    <xf numFmtId="49" fontId="1" fillId="0" borderId="45" xfId="0" applyNumberFormat="1" applyFont="1" applyFill="1" applyBorder="1" applyAlignment="1">
      <alignment horizontal="center" vertical="center"/>
    </xf>
    <xf numFmtId="173" fontId="1" fillId="0" borderId="47" xfId="0" applyNumberFormat="1" applyFont="1" applyFill="1" applyBorder="1" applyAlignment="1" quotePrefix="1">
      <alignment horizontal="center" vertical="center"/>
    </xf>
    <xf numFmtId="173" fontId="1" fillId="0" borderId="45" xfId="0" applyNumberFormat="1" applyFont="1" applyFill="1" applyBorder="1" applyAlignment="1" quotePrefix="1">
      <alignment horizontal="center" vertical="center"/>
    </xf>
    <xf numFmtId="0" fontId="9" fillId="0" borderId="49" xfId="0" applyFont="1" applyBorder="1" applyAlignment="1">
      <alignment horizontal="centerContinuous" wrapText="1"/>
    </xf>
    <xf numFmtId="173" fontId="1" fillId="0" borderId="11" xfId="0" applyNumberFormat="1" applyFont="1" applyFill="1" applyBorder="1" applyAlignment="1" quotePrefix="1">
      <alignment horizontal="center" vertical="center"/>
    </xf>
    <xf numFmtId="173" fontId="1" fillId="0" borderId="13" xfId="0" applyNumberFormat="1" applyFont="1" applyFill="1" applyBorder="1" applyAlignment="1">
      <alignment horizontal="center" vertical="center"/>
    </xf>
    <xf numFmtId="173" fontId="1" fillId="0" borderId="14" xfId="0" applyNumberFormat="1" applyFont="1" applyFill="1" applyBorder="1" applyAlignment="1" quotePrefix="1">
      <alignment horizontal="center" vertical="center"/>
    </xf>
    <xf numFmtId="173" fontId="1" fillId="0" borderId="17" xfId="0" applyNumberFormat="1" applyFont="1" applyFill="1" applyBorder="1" applyAlignment="1" quotePrefix="1">
      <alignment horizontal="center" vertical="center"/>
    </xf>
    <xf numFmtId="0" fontId="1" fillId="0" borderId="37" xfId="0" applyFont="1" applyFill="1" applyBorder="1" applyAlignment="1" quotePrefix="1">
      <alignment horizontal="center"/>
    </xf>
    <xf numFmtId="0" fontId="1" fillId="0" borderId="35" xfId="0" applyFont="1" applyFill="1" applyBorder="1" applyAlignment="1" quotePrefix="1">
      <alignment horizontal="center"/>
    </xf>
    <xf numFmtId="49" fontId="1" fillId="0" borderId="17" xfId="0" applyNumberFormat="1" applyFont="1" applyFill="1" applyBorder="1" applyAlignment="1">
      <alignment horizontal="center"/>
    </xf>
    <xf numFmtId="0" fontId="1" fillId="0" borderId="36" xfId="0" applyFont="1" applyFill="1" applyBorder="1" applyAlignment="1" quotePrefix="1">
      <alignment horizontal="center"/>
    </xf>
    <xf numFmtId="173" fontId="1" fillId="0" borderId="10" xfId="0" applyNumberFormat="1" applyFont="1" applyFill="1" applyBorder="1" applyAlignment="1">
      <alignment horizontal="center" vertical="center"/>
    </xf>
    <xf numFmtId="173" fontId="1" fillId="0" borderId="34" xfId="0" applyNumberFormat="1" applyFont="1" applyFill="1" applyBorder="1" applyAlignment="1">
      <alignment horizontal="center" vertical="center"/>
    </xf>
    <xf numFmtId="173" fontId="1" fillId="0" borderId="35" xfId="0" applyNumberFormat="1" applyFont="1" applyFill="1" applyBorder="1" applyAlignment="1">
      <alignment horizontal="center" vertical="center"/>
    </xf>
    <xf numFmtId="173" fontId="1" fillId="0" borderId="36" xfId="0" applyNumberFormat="1" applyFont="1" applyFill="1" applyBorder="1" applyAlignment="1">
      <alignment horizontal="center" vertical="center"/>
    </xf>
    <xf numFmtId="0" fontId="4" fillId="23" borderId="0" xfId="0" applyFont="1" applyFill="1" applyBorder="1" applyAlignment="1" applyProtection="1">
      <alignment vertical="center"/>
      <protection/>
    </xf>
    <xf numFmtId="0" fontId="4" fillId="23" borderId="21" xfId="0" applyFont="1" applyFill="1" applyBorder="1" applyAlignment="1" applyProtection="1">
      <alignment vertical="center"/>
      <protection/>
    </xf>
    <xf numFmtId="0" fontId="3" fillId="23" borderId="0" xfId="0" applyNumberFormat="1" applyFont="1" applyFill="1" applyBorder="1" applyAlignment="1" applyProtection="1">
      <alignment horizontal="left" vertical="center"/>
      <protection/>
    </xf>
    <xf numFmtId="0" fontId="3" fillId="23" borderId="0" xfId="0" applyFont="1" applyFill="1" applyBorder="1" applyAlignment="1" applyProtection="1" quotePrefix="1">
      <alignment horizontal="centerContinuous" vertical="center" wrapText="1"/>
      <protection/>
    </xf>
    <xf numFmtId="0" fontId="18" fillId="0" borderId="0" xfId="0" applyFont="1" applyAlignment="1">
      <alignment/>
    </xf>
    <xf numFmtId="0" fontId="18" fillId="0" borderId="0" xfId="0" applyFont="1" applyFill="1" applyAlignment="1">
      <alignment/>
    </xf>
    <xf numFmtId="0" fontId="9" fillId="0" borderId="50" xfId="0" applyFont="1" applyBorder="1" applyAlignment="1">
      <alignment horizontal="centerContinuous" wrapText="1"/>
    </xf>
    <xf numFmtId="0" fontId="20" fillId="0" borderId="51" xfId="0" applyFont="1" applyBorder="1" applyAlignment="1">
      <alignment horizontal="centerContinuous" wrapText="1"/>
    </xf>
    <xf numFmtId="0" fontId="20" fillId="0" borderId="51" xfId="0" applyFont="1" applyFill="1" applyBorder="1" applyAlignment="1">
      <alignment horizontal="centerContinuous" wrapText="1"/>
    </xf>
    <xf numFmtId="0" fontId="9" fillId="0" borderId="23" xfId="0" applyFont="1" applyBorder="1" applyAlignment="1">
      <alignment horizontal="centerContinuous" wrapText="1"/>
    </xf>
    <xf numFmtId="0" fontId="9" fillId="0" borderId="52" xfId="0" applyFont="1" applyBorder="1" applyAlignment="1">
      <alignment horizontal="centerContinuous" wrapText="1"/>
    </xf>
    <xf numFmtId="0" fontId="9" fillId="0" borderId="53" xfId="0" applyFont="1" applyFill="1" applyBorder="1" applyAlignment="1">
      <alignment horizontal="centerContinuous" wrapText="1"/>
    </xf>
    <xf numFmtId="0" fontId="1" fillId="0" borderId="54" xfId="0" applyFont="1" applyBorder="1" applyAlignment="1">
      <alignment horizontal="center" vertical="center"/>
    </xf>
    <xf numFmtId="165" fontId="1" fillId="0" borderId="55" xfId="0" applyNumberFormat="1" applyFont="1" applyBorder="1" applyAlignment="1">
      <alignment horizontal="center" vertical="center"/>
    </xf>
    <xf numFmtId="0" fontId="1" fillId="0" borderId="0" xfId="0" applyFont="1" applyAlignment="1">
      <alignment horizontal="left" indent="1"/>
    </xf>
    <xf numFmtId="0" fontId="9" fillId="0" borderId="0" xfId="0" applyFont="1" applyFill="1" applyBorder="1" applyAlignment="1">
      <alignment horizontal="centerContinuous" wrapText="1"/>
    </xf>
    <xf numFmtId="0" fontId="9" fillId="0" borderId="56" xfId="0" applyFont="1" applyBorder="1" applyAlignment="1">
      <alignment horizontal="center" wrapText="1"/>
    </xf>
    <xf numFmtId="0" fontId="9" fillId="0" borderId="18" xfId="0" applyFont="1" applyBorder="1" applyAlignment="1">
      <alignment horizontal="center" wrapText="1"/>
    </xf>
    <xf numFmtId="0" fontId="1" fillId="0" borderId="0" xfId="0" applyFont="1" applyAlignment="1">
      <alignment wrapText="1"/>
    </xf>
    <xf numFmtId="0" fontId="9" fillId="0" borderId="20" xfId="0" applyFont="1" applyFill="1" applyBorder="1" applyAlignment="1">
      <alignment horizontal="centerContinuous" wrapText="1"/>
    </xf>
    <xf numFmtId="0" fontId="1" fillId="0" borderId="19" xfId="0" applyFont="1" applyBorder="1" applyAlignment="1">
      <alignment vertical="center" wrapText="1"/>
    </xf>
    <xf numFmtId="0" fontId="1" fillId="0" borderId="10" xfId="0" applyFont="1" applyBorder="1" applyAlignment="1">
      <alignment horizontal="centerContinuous" vertical="center" wrapText="1"/>
    </xf>
    <xf numFmtId="0" fontId="1" fillId="0" borderId="10" xfId="0" applyFont="1" applyBorder="1" applyAlignment="1">
      <alignment horizontal="centerContinuous" vertical="center"/>
    </xf>
    <xf numFmtId="0" fontId="1" fillId="0" borderId="11" xfId="0" applyFont="1" applyBorder="1" applyAlignment="1">
      <alignment horizontal="centerContinuous" vertical="center" wrapText="1"/>
    </xf>
    <xf numFmtId="0" fontId="1" fillId="0" borderId="11" xfId="0" applyFont="1" applyBorder="1" applyAlignment="1">
      <alignment horizontal="centerContinuous" vertical="center"/>
    </xf>
    <xf numFmtId="0" fontId="9" fillId="0" borderId="35" xfId="0" applyFont="1" applyFill="1" applyBorder="1" applyAlignment="1">
      <alignment horizontal="centerContinuous" vertical="center" wrapText="1"/>
    </xf>
    <xf numFmtId="0" fontId="1" fillId="0" borderId="14" xfId="0" applyFont="1" applyBorder="1" applyAlignment="1">
      <alignment horizontal="centerContinuous" vertical="center" wrapText="1"/>
    </xf>
    <xf numFmtId="0" fontId="1" fillId="0" borderId="14" xfId="0" applyFont="1" applyBorder="1" applyAlignment="1">
      <alignment horizontal="centerContinuous" vertical="center"/>
    </xf>
    <xf numFmtId="0" fontId="9" fillId="0" borderId="36" xfId="0" applyFont="1" applyFill="1" applyBorder="1" applyAlignment="1">
      <alignment horizontal="centerContinuous" vertical="center" wrapText="1"/>
    </xf>
    <xf numFmtId="9" fontId="1" fillId="0" borderId="18" xfId="0" applyNumberFormat="1" applyFont="1" applyBorder="1" applyAlignment="1">
      <alignment horizontal="centerContinuous" vertical="center" wrapText="1"/>
    </xf>
    <xf numFmtId="0" fontId="1" fillId="0" borderId="18" xfId="0" applyFont="1" applyBorder="1" applyAlignment="1">
      <alignment horizontal="centerContinuous" vertical="center"/>
    </xf>
    <xf numFmtId="0" fontId="9" fillId="0" borderId="20" xfId="0" applyFont="1" applyFill="1" applyBorder="1" applyAlignment="1">
      <alignment horizontal="centerContinuous" vertical="center" wrapText="1"/>
    </xf>
    <xf numFmtId="9" fontId="1" fillId="0" borderId="14" xfId="0" applyNumberFormat="1" applyFont="1" applyBorder="1" applyAlignment="1">
      <alignment horizontal="centerContinuous" vertical="center" wrapText="1"/>
    </xf>
    <xf numFmtId="0" fontId="10" fillId="0" borderId="0" xfId="0" applyFont="1" applyAlignment="1">
      <alignment/>
    </xf>
    <xf numFmtId="0" fontId="1" fillId="0" borderId="0" xfId="0" applyFont="1" applyBorder="1" applyAlignment="1">
      <alignment horizontal="left" wrapText="1"/>
    </xf>
    <xf numFmtId="0" fontId="1" fillId="0" borderId="0" xfId="0" applyFont="1" applyBorder="1" applyAlignment="1">
      <alignment horizontal="centerContinuous" vertical="center" wrapText="1"/>
    </xf>
    <xf numFmtId="0" fontId="1" fillId="0" borderId="0" xfId="0" applyFont="1" applyBorder="1" applyAlignment="1">
      <alignment horizontal="centerContinuous" vertical="center"/>
    </xf>
    <xf numFmtId="0" fontId="9" fillId="0" borderId="0" xfId="0" applyFont="1" applyFill="1" applyBorder="1" applyAlignment="1">
      <alignment horizontal="centerContinuous" vertical="center" wrapText="1"/>
    </xf>
    <xf numFmtId="0" fontId="10" fillId="0" borderId="0" xfId="0" applyFont="1" applyAlignment="1">
      <alignment horizontal="left"/>
    </xf>
    <xf numFmtId="0" fontId="1" fillId="0" borderId="0" xfId="0" applyFont="1" applyBorder="1" applyAlignment="1">
      <alignment vertical="center" wrapText="1"/>
    </xf>
    <xf numFmtId="0" fontId="9" fillId="0" borderId="19" xfId="0" applyFont="1" applyBorder="1" applyAlignment="1">
      <alignment horizontal="center"/>
    </xf>
    <xf numFmtId="0" fontId="9" fillId="0" borderId="18" xfId="0" applyFont="1" applyBorder="1" applyAlignment="1">
      <alignment horizontal="centerContinuous"/>
    </xf>
    <xf numFmtId="0" fontId="9" fillId="0" borderId="19" xfId="0" applyFont="1" applyBorder="1" applyAlignment="1">
      <alignment horizontal="left"/>
    </xf>
    <xf numFmtId="0" fontId="1" fillId="0" borderId="57" xfId="0" applyFont="1" applyBorder="1" applyAlignment="1">
      <alignment vertical="center" wrapText="1"/>
    </xf>
    <xf numFmtId="165" fontId="1" fillId="0" borderId="14" xfId="0" applyNumberFormat="1" applyFont="1" applyBorder="1" applyAlignment="1">
      <alignment horizontal="center"/>
    </xf>
    <xf numFmtId="0" fontId="1" fillId="0" borderId="46" xfId="0" applyNumberFormat="1" applyFont="1" applyFill="1" applyBorder="1" applyAlignment="1">
      <alignment horizontal="left" vertical="center"/>
    </xf>
    <xf numFmtId="3" fontId="1" fillId="0" borderId="47"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9" fillId="0" borderId="58" xfId="0" applyFont="1" applyBorder="1" applyAlignment="1">
      <alignment horizontal="left"/>
    </xf>
    <xf numFmtId="0" fontId="0" fillId="0" borderId="59" xfId="0" applyBorder="1" applyAlignment="1">
      <alignment/>
    </xf>
    <xf numFmtId="0" fontId="0" fillId="0" borderId="60" xfId="0" applyBorder="1" applyAlignment="1">
      <alignment/>
    </xf>
    <xf numFmtId="0" fontId="0" fillId="0" borderId="61" xfId="0" applyBorder="1" applyAlignment="1">
      <alignment/>
    </xf>
    <xf numFmtId="0" fontId="8" fillId="0" borderId="0" xfId="0" applyFont="1" applyBorder="1" applyAlignment="1">
      <alignment wrapText="1"/>
    </xf>
    <xf numFmtId="0" fontId="8" fillId="0" borderId="19" xfId="0" applyFont="1" applyBorder="1" applyAlignment="1">
      <alignment wrapText="1"/>
    </xf>
    <xf numFmtId="0" fontId="8" fillId="0" borderId="20" xfId="0" applyFont="1" applyBorder="1" applyAlignment="1">
      <alignment wrapText="1"/>
    </xf>
    <xf numFmtId="0" fontId="1" fillId="0" borderId="62" xfId="0" applyFont="1" applyBorder="1" applyAlignment="1">
      <alignment horizontal="centerContinuous"/>
    </xf>
    <xf numFmtId="0" fontId="9" fillId="0" borderId="63" xfId="0" applyFont="1" applyBorder="1" applyAlignment="1">
      <alignment horizontal="centerContinuous" wrapText="1"/>
    </xf>
    <xf numFmtId="173" fontId="1" fillId="0" borderId="11" xfId="0" applyNumberFormat="1" applyFont="1" applyFill="1" applyBorder="1" applyAlignment="1">
      <alignment horizontal="left" vertical="center"/>
    </xf>
    <xf numFmtId="173" fontId="1" fillId="0" borderId="13" xfId="0" applyNumberFormat="1" applyFont="1" applyFill="1" applyBorder="1" applyAlignment="1">
      <alignment horizontal="left" vertical="center"/>
    </xf>
    <xf numFmtId="0" fontId="9" fillId="0" borderId="49" xfId="0" applyFont="1" applyBorder="1" applyAlignment="1">
      <alignment horizontal="center"/>
    </xf>
    <xf numFmtId="0" fontId="1" fillId="0" borderId="14" xfId="0" applyFont="1" applyFill="1" applyBorder="1" applyAlignment="1">
      <alignment horizontal="center"/>
    </xf>
    <xf numFmtId="173" fontId="1" fillId="0" borderId="11" xfId="0" applyNumberFormat="1" applyFont="1" applyFill="1" applyBorder="1" applyAlignment="1" quotePrefix="1">
      <alignment horizontal="centerContinuous" vertical="center"/>
    </xf>
    <xf numFmtId="49" fontId="1" fillId="0" borderId="14" xfId="0" applyNumberFormat="1" applyFont="1" applyFill="1" applyBorder="1" applyAlignment="1">
      <alignment horizontal="center" vertical="center"/>
    </xf>
    <xf numFmtId="0" fontId="1" fillId="0" borderId="51" xfId="0" applyFont="1" applyBorder="1" applyAlignment="1">
      <alignment horizontal="centerContinuous"/>
    </xf>
    <xf numFmtId="0" fontId="1" fillId="0" borderId="23" xfId="0" applyFont="1" applyBorder="1" applyAlignment="1">
      <alignment horizontal="centerContinuous"/>
    </xf>
    <xf numFmtId="0" fontId="9" fillId="0" borderId="64" xfId="0" applyFont="1" applyBorder="1" applyAlignment="1">
      <alignment horizontal="center"/>
    </xf>
    <xf numFmtId="0" fontId="1" fillId="0" borderId="47" xfId="0" applyFont="1" applyFill="1" applyBorder="1" applyAlignment="1" quotePrefix="1">
      <alignment horizontal="center"/>
    </xf>
    <xf numFmtId="0" fontId="1" fillId="0" borderId="45" xfId="0" applyFont="1" applyFill="1" applyBorder="1" applyAlignment="1" quotePrefix="1">
      <alignment horizontal="center"/>
    </xf>
    <xf numFmtId="49" fontId="1" fillId="0" borderId="45" xfId="0" applyNumberFormat="1" applyFont="1" applyFill="1" applyBorder="1" applyAlignment="1">
      <alignment horizontal="center"/>
    </xf>
    <xf numFmtId="0" fontId="9" fillId="0" borderId="65" xfId="0" applyFont="1" applyFill="1" applyBorder="1" applyAlignment="1">
      <alignment horizontal="centerContinuous" vertical="center" wrapText="1"/>
    </xf>
    <xf numFmtId="0" fontId="1" fillId="0" borderId="12" xfId="0" applyFont="1" applyBorder="1" applyAlignment="1">
      <alignment horizontal="centerContinuous" vertical="center" wrapText="1"/>
    </xf>
    <xf numFmtId="0" fontId="1" fillId="0" borderId="12" xfId="0" applyFont="1" applyBorder="1" applyAlignment="1">
      <alignment horizontal="centerContinuous" vertical="center"/>
    </xf>
    <xf numFmtId="0" fontId="9" fillId="0" borderId="66" xfId="0" applyFont="1" applyFill="1" applyBorder="1" applyAlignment="1">
      <alignment horizontal="centerContinuous" vertical="center" wrapText="1"/>
    </xf>
    <xf numFmtId="0" fontId="1" fillId="0" borderId="44" xfId="0" applyFont="1" applyBorder="1" applyAlignment="1">
      <alignment horizontal="centerContinuous" vertical="center" wrapText="1"/>
    </xf>
    <xf numFmtId="0" fontId="1" fillId="0" borderId="44" xfId="0" applyFont="1" applyBorder="1" applyAlignment="1">
      <alignment horizontal="centerContinuous" vertical="center"/>
    </xf>
    <xf numFmtId="0" fontId="9" fillId="0" borderId="67" xfId="0" applyFont="1" applyFill="1" applyBorder="1" applyAlignment="1">
      <alignment horizontal="centerContinuous" vertical="center" wrapText="1"/>
    </xf>
    <xf numFmtId="9" fontId="1" fillId="0" borderId="44" xfId="0" applyNumberFormat="1" applyFont="1" applyBorder="1" applyAlignment="1">
      <alignment horizontal="centerContinuous" vertical="center" wrapText="1"/>
    </xf>
    <xf numFmtId="0" fontId="1" fillId="0" borderId="47" xfId="0" applyNumberFormat="1" applyFont="1" applyFill="1" applyBorder="1" applyAlignment="1">
      <alignment horizontal="left" vertical="center"/>
    </xf>
    <xf numFmtId="0" fontId="0" fillId="0" borderId="68" xfId="0" applyBorder="1" applyAlignment="1">
      <alignment/>
    </xf>
    <xf numFmtId="0" fontId="0" fillId="0" borderId="69" xfId="0" applyBorder="1" applyAlignment="1">
      <alignment/>
    </xf>
    <xf numFmtId="165" fontId="1" fillId="0" borderId="12" xfId="0" applyNumberFormat="1" applyFont="1" applyBorder="1" applyAlignment="1">
      <alignment horizontal="center"/>
    </xf>
    <xf numFmtId="0" fontId="1" fillId="0" borderId="48" xfId="0" applyNumberFormat="1" applyFont="1" applyFill="1" applyBorder="1" applyAlignment="1">
      <alignment horizontal="left" vertical="center"/>
    </xf>
    <xf numFmtId="0" fontId="0" fillId="0" borderId="70" xfId="0" applyBorder="1" applyAlignment="1">
      <alignment/>
    </xf>
    <xf numFmtId="0" fontId="0" fillId="23" borderId="43" xfId="0" applyFont="1" applyFill="1" applyBorder="1" applyAlignment="1" applyProtection="1">
      <alignment horizontal="right"/>
      <protection/>
    </xf>
    <xf numFmtId="0" fontId="8" fillId="0" borderId="71" xfId="0" applyFont="1" applyBorder="1" applyAlignment="1">
      <alignment/>
    </xf>
    <xf numFmtId="0" fontId="1" fillId="0" borderId="72" xfId="0" applyFont="1" applyBorder="1" applyAlignment="1">
      <alignment/>
    </xf>
    <xf numFmtId="0" fontId="1" fillId="0" borderId="38" xfId="0" applyFont="1" applyBorder="1" applyAlignment="1">
      <alignment horizontal="left" vertical="center" wrapText="1"/>
    </xf>
    <xf numFmtId="0" fontId="1" fillId="0" borderId="16" xfId="0" applyFont="1" applyBorder="1" applyAlignment="1">
      <alignment vertical="center" wrapText="1"/>
    </xf>
    <xf numFmtId="0" fontId="8" fillId="0" borderId="73" xfId="0" applyFont="1" applyBorder="1" applyAlignment="1">
      <alignment/>
    </xf>
    <xf numFmtId="0" fontId="1" fillId="0" borderId="74" xfId="0" applyFont="1" applyBorder="1" applyAlignment="1">
      <alignment vertical="center" wrapText="1"/>
    </xf>
    <xf numFmtId="0" fontId="1" fillId="0" borderId="75" xfId="0" applyFont="1" applyBorder="1" applyAlignment="1">
      <alignment horizontal="left" vertical="center" wrapText="1"/>
    </xf>
    <xf numFmtId="0" fontId="1" fillId="0" borderId="63" xfId="0" applyFont="1" applyBorder="1" applyAlignment="1">
      <alignment vertical="center" wrapText="1"/>
    </xf>
    <xf numFmtId="0" fontId="8" fillId="0" borderId="21" xfId="0" applyFont="1" applyBorder="1" applyAlignment="1">
      <alignment/>
    </xf>
    <xf numFmtId="0" fontId="18" fillId="0" borderId="21" xfId="0" applyFont="1" applyBorder="1" applyAlignment="1">
      <alignment wrapText="1"/>
    </xf>
    <xf numFmtId="0" fontId="18" fillId="0" borderId="0" xfId="0" applyFont="1" applyAlignment="1">
      <alignment wrapText="1"/>
    </xf>
    <xf numFmtId="0" fontId="1" fillId="0" borderId="0" xfId="0" applyFont="1" applyAlignment="1">
      <alignment/>
    </xf>
    <xf numFmtId="0" fontId="1" fillId="0" borderId="0" xfId="0" applyFont="1" applyAlignment="1">
      <alignment vertical="center" wrapText="1"/>
    </xf>
    <xf numFmtId="0" fontId="24" fillId="0" borderId="0" xfId="0" applyFont="1" applyAlignment="1">
      <alignment/>
    </xf>
    <xf numFmtId="0" fontId="1" fillId="0" borderId="0" xfId="0" applyFont="1" applyAlignment="1">
      <alignment horizontal="right"/>
    </xf>
    <xf numFmtId="0" fontId="1" fillId="0" borderId="0" xfId="0" applyFont="1" applyAlignment="1">
      <alignment horizontal="right" wrapText="1"/>
    </xf>
    <xf numFmtId="0" fontId="3" fillId="23" borderId="0" xfId="0" applyFont="1" applyFill="1" applyBorder="1" applyAlignment="1" applyProtection="1">
      <alignment horizontal="centerContinuous" vertical="center" wrapText="1"/>
      <protection/>
    </xf>
    <xf numFmtId="0" fontId="3" fillId="23" borderId="0" xfId="0" applyFont="1" applyFill="1" applyBorder="1" applyAlignment="1" applyProtection="1">
      <alignment horizontal="centerContinuous"/>
      <protection/>
    </xf>
    <xf numFmtId="3" fontId="3" fillId="23" borderId="0" xfId="0" applyNumberFormat="1" applyFont="1" applyFill="1" applyBorder="1" applyAlignment="1" applyProtection="1">
      <alignment horizontal="left" vertical="center" wrapText="1"/>
      <protection/>
    </xf>
    <xf numFmtId="3" fontId="3" fillId="23" borderId="23" xfId="0" applyNumberFormat="1" applyFont="1" applyFill="1" applyBorder="1" applyAlignment="1" applyProtection="1">
      <alignment horizontal="centerContinuous"/>
      <protection/>
    </xf>
    <xf numFmtId="3" fontId="3" fillId="23" borderId="0" xfId="0" applyNumberFormat="1" applyFont="1" applyFill="1" applyBorder="1" applyAlignment="1" applyProtection="1">
      <alignment/>
      <protection/>
    </xf>
    <xf numFmtId="0" fontId="3" fillId="23" borderId="0" xfId="0" applyFont="1" applyFill="1" applyBorder="1" applyAlignment="1" applyProtection="1">
      <alignment horizontal="right"/>
      <protection/>
    </xf>
    <xf numFmtId="3" fontId="12" fillId="23" borderId="0" xfId="0" applyNumberFormat="1" applyFont="1" applyFill="1" applyBorder="1" applyAlignment="1" applyProtection="1">
      <alignment horizontal="right" vertical="center"/>
      <protection/>
    </xf>
    <xf numFmtId="0" fontId="12" fillId="23" borderId="0" xfId="0" applyFont="1" applyFill="1" applyBorder="1" applyAlignment="1" applyProtection="1">
      <alignment vertical="center"/>
      <protection/>
    </xf>
    <xf numFmtId="0" fontId="12" fillId="23" borderId="0" xfId="0" applyFont="1" applyFill="1" applyBorder="1" applyAlignment="1" applyProtection="1">
      <alignment horizontal="left" vertical="center" indent="1"/>
      <protection/>
    </xf>
    <xf numFmtId="3" fontId="0" fillId="24" borderId="0" xfId="0" applyNumberFormat="1" applyFont="1" applyFill="1" applyAlignment="1" applyProtection="1">
      <alignment/>
      <protection/>
    </xf>
    <xf numFmtId="0" fontId="5" fillId="23" borderId="0" xfId="0" applyFont="1" applyFill="1" applyBorder="1" applyAlignment="1" applyProtection="1">
      <alignment vertical="center"/>
      <protection/>
    </xf>
    <xf numFmtId="0" fontId="0" fillId="0" borderId="0" xfId="0" applyFont="1" applyFill="1" applyAlignment="1" applyProtection="1">
      <alignment/>
      <protection/>
    </xf>
    <xf numFmtId="0" fontId="14" fillId="23" borderId="25" xfId="0" applyFont="1" applyFill="1" applyBorder="1" applyAlignment="1" applyProtection="1">
      <alignment vertical="center" wrapText="1"/>
      <protection/>
    </xf>
    <xf numFmtId="0" fontId="1" fillId="0" borderId="76" xfId="0" applyFont="1" applyBorder="1" applyAlignment="1">
      <alignment/>
    </xf>
    <xf numFmtId="0" fontId="1" fillId="0" borderId="77" xfId="0" applyFont="1" applyBorder="1" applyAlignment="1">
      <alignment/>
    </xf>
    <xf numFmtId="0" fontId="1" fillId="0" borderId="0" xfId="0" applyFont="1" applyAlignment="1">
      <alignment vertical="center" wrapText="1"/>
    </xf>
    <xf numFmtId="0" fontId="1" fillId="0" borderId="15" xfId="0" applyFont="1" applyBorder="1" applyAlignment="1">
      <alignment horizontal="left" wrapText="1"/>
    </xf>
    <xf numFmtId="0" fontId="1" fillId="0" borderId="49" xfId="0" applyFont="1" applyBorder="1" applyAlignment="1">
      <alignment horizontal="left" wrapText="1"/>
    </xf>
    <xf numFmtId="0" fontId="1" fillId="0" borderId="76" xfId="0" applyFont="1" applyBorder="1" applyAlignment="1">
      <alignment vertical="center"/>
    </xf>
    <xf numFmtId="0" fontId="1" fillId="0" borderId="78" xfId="0" applyFont="1" applyBorder="1" applyAlignment="1">
      <alignment vertical="center"/>
    </xf>
    <xf numFmtId="0" fontId="1" fillId="0" borderId="79" xfId="0" applyFont="1" applyBorder="1" applyAlignment="1">
      <alignment vertical="center"/>
    </xf>
    <xf numFmtId="0" fontId="1" fillId="0" borderId="77" xfId="0" applyFont="1" applyBorder="1" applyAlignment="1">
      <alignment vertical="center"/>
    </xf>
    <xf numFmtId="0" fontId="1" fillId="0" borderId="78" xfId="0" applyFont="1" applyBorder="1" applyAlignment="1">
      <alignment vertical="center" wrapText="1"/>
    </xf>
    <xf numFmtId="0" fontId="1" fillId="0" borderId="79" xfId="0" applyFont="1" applyBorder="1" applyAlignment="1">
      <alignment vertical="center" wrapText="1"/>
    </xf>
    <xf numFmtId="0" fontId="9" fillId="0" borderId="56" xfId="0" applyFont="1" applyBorder="1" applyAlignment="1">
      <alignment/>
    </xf>
    <xf numFmtId="0" fontId="0" fillId="0" borderId="77" xfId="0" applyBorder="1" applyAlignment="1">
      <alignment/>
    </xf>
    <xf numFmtId="0" fontId="9" fillId="0" borderId="10" xfId="0" applyFont="1" applyBorder="1" applyAlignment="1">
      <alignment wrapText="1"/>
    </xf>
    <xf numFmtId="0" fontId="0" fillId="0" borderId="14" xfId="0" applyBorder="1" applyAlignment="1">
      <alignment wrapText="1"/>
    </xf>
    <xf numFmtId="0" fontId="1" fillId="0" borderId="56" xfId="0" applyFont="1" applyBorder="1" applyAlignment="1">
      <alignment vertical="center"/>
    </xf>
    <xf numFmtId="0" fontId="1" fillId="0" borderId="76" xfId="0" applyFont="1" applyBorder="1" applyAlignment="1">
      <alignment/>
    </xf>
    <xf numFmtId="0" fontId="1" fillId="0" borderId="77" xfId="0" applyFont="1" applyBorder="1" applyAlignment="1">
      <alignment/>
    </xf>
    <xf numFmtId="0" fontId="1" fillId="0" borderId="56" xfId="0" applyFont="1" applyBorder="1" applyAlignment="1">
      <alignment vertical="center" wrapText="1"/>
    </xf>
    <xf numFmtId="0" fontId="1" fillId="0" borderId="76" xfId="0" applyFont="1" applyBorder="1" applyAlignment="1">
      <alignment wrapText="1"/>
    </xf>
    <xf numFmtId="0" fontId="1" fillId="0" borderId="77" xfId="0" applyFont="1" applyBorder="1" applyAlignment="1">
      <alignment wrapText="1"/>
    </xf>
    <xf numFmtId="0" fontId="1" fillId="0" borderId="11" xfId="0" applyFont="1" applyBorder="1" applyAlignment="1">
      <alignment wrapText="1"/>
    </xf>
    <xf numFmtId="0" fontId="1" fillId="0" borderId="14" xfId="0" applyFont="1" applyBorder="1" applyAlignment="1">
      <alignment wrapText="1"/>
    </xf>
    <xf numFmtId="0" fontId="1" fillId="0" borderId="10" xfId="0" applyFont="1" applyBorder="1" applyAlignment="1">
      <alignment vertical="center" wrapText="1"/>
    </xf>
    <xf numFmtId="0" fontId="1" fillId="0" borderId="10" xfId="0" applyFont="1" applyBorder="1" applyAlignment="1">
      <alignment horizontal="left" vertical="center" wrapText="1"/>
    </xf>
    <xf numFmtId="0" fontId="1" fillId="0" borderId="11" xfId="0" applyFont="1" applyBorder="1" applyAlignment="1">
      <alignment horizontal="left" wrapText="1"/>
    </xf>
    <xf numFmtId="0" fontId="1" fillId="0" borderId="13" xfId="0" applyFont="1" applyBorder="1" applyAlignment="1">
      <alignment horizontal="left" vertical="center" wrapText="1"/>
    </xf>
    <xf numFmtId="0" fontId="1" fillId="0" borderId="12" xfId="0" applyFont="1" applyBorder="1" applyAlignment="1">
      <alignment horizontal="left" wrapText="1"/>
    </xf>
    <xf numFmtId="0" fontId="1" fillId="0" borderId="14" xfId="0" applyFont="1" applyBorder="1" applyAlignment="1">
      <alignment horizontal="left" wrapText="1"/>
    </xf>
    <xf numFmtId="0" fontId="1" fillId="0" borderId="44" xfId="0" applyFont="1" applyBorder="1" applyAlignment="1">
      <alignment horizontal="left" vertical="center" wrapText="1"/>
    </xf>
    <xf numFmtId="0" fontId="14" fillId="23" borderId="0" xfId="0" applyFont="1" applyFill="1" applyBorder="1" applyAlignment="1" applyProtection="1">
      <alignment vertical="center" wrapText="1"/>
      <protection/>
    </xf>
    <xf numFmtId="0" fontId="0" fillId="23" borderId="25" xfId="0" applyFont="1" applyFill="1" applyBorder="1" applyAlignment="1" applyProtection="1">
      <alignment horizontal="right" vertical="center" wrapText="1"/>
      <protection/>
    </xf>
    <xf numFmtId="0" fontId="0" fillId="23" borderId="0" xfId="0" applyFont="1" applyFill="1" applyBorder="1" applyAlignment="1" applyProtection="1">
      <alignment horizontal="right" vertical="center" wrapText="1"/>
      <protection/>
    </xf>
    <xf numFmtId="0" fontId="0" fillId="23" borderId="25" xfId="0" applyFont="1" applyFill="1" applyBorder="1" applyAlignment="1" applyProtection="1">
      <alignment horizontal="right" vertical="center"/>
      <protection/>
    </xf>
    <xf numFmtId="0" fontId="0" fillId="0" borderId="0" xfId="0" applyFont="1" applyAlignment="1" applyProtection="1">
      <alignment/>
      <protection/>
    </xf>
    <xf numFmtId="0" fontId="3" fillId="23" borderId="25" xfId="0" applyFont="1" applyFill="1" applyBorder="1" applyAlignment="1" applyProtection="1">
      <alignment vertical="center" wrapText="1"/>
      <protection/>
    </xf>
    <xf numFmtId="0" fontId="3" fillId="23" borderId="0" xfId="0" applyFont="1" applyFill="1" applyBorder="1" applyAlignment="1" applyProtection="1">
      <alignment vertical="center" wrapText="1"/>
      <protection/>
    </xf>
    <xf numFmtId="0" fontId="0" fillId="23" borderId="25" xfId="0" applyFont="1" applyFill="1" applyBorder="1" applyAlignment="1" applyProtection="1">
      <alignment/>
      <protection/>
    </xf>
    <xf numFmtId="0" fontId="0" fillId="0" borderId="0" xfId="0" applyBorder="1" applyAlignment="1" applyProtection="1">
      <alignment/>
      <protection/>
    </xf>
    <xf numFmtId="0" fontId="5" fillId="23" borderId="80" xfId="0" applyFont="1" applyFill="1" applyBorder="1" applyAlignment="1" applyProtection="1">
      <alignment horizontal="left" wrapText="1"/>
      <protection/>
    </xf>
    <xf numFmtId="0" fontId="5" fillId="23" borderId="39" xfId="0" applyFont="1" applyFill="1" applyBorder="1" applyAlignment="1" applyProtection="1">
      <alignment horizontal="left" wrapText="1"/>
      <protection/>
    </xf>
    <xf numFmtId="0" fontId="13" fillId="23" borderId="31" xfId="0" applyFont="1" applyFill="1" applyBorder="1" applyAlignment="1" applyProtection="1">
      <alignment vertical="center" wrapText="1"/>
      <protection/>
    </xf>
    <xf numFmtId="0" fontId="13" fillId="23" borderId="22" xfId="0" applyFont="1" applyFill="1" applyBorder="1" applyAlignment="1" applyProtection="1">
      <alignment vertical="center" wrapText="1"/>
      <protection/>
    </xf>
    <xf numFmtId="0" fontId="4" fillId="23" borderId="31" xfId="0" applyFont="1" applyFill="1" applyBorder="1" applyAlignment="1" applyProtection="1">
      <alignment vertical="center" wrapText="1"/>
      <protection/>
    </xf>
    <xf numFmtId="0" fontId="4" fillId="23" borderId="22" xfId="0" applyFont="1" applyFill="1" applyBorder="1" applyAlignment="1" applyProtection="1">
      <alignment vertical="center" wrapText="1"/>
      <protection/>
    </xf>
    <xf numFmtId="0" fontId="0" fillId="23" borderId="25" xfId="0" applyFont="1" applyFill="1" applyBorder="1" applyAlignment="1" applyProtection="1">
      <alignment horizontal="right"/>
      <protection/>
    </xf>
    <xf numFmtId="0" fontId="0" fillId="0" borderId="0" xfId="0" applyBorder="1" applyAlignment="1" applyProtection="1">
      <alignment horizontal="right" vertical="center" indent="1"/>
      <protection/>
    </xf>
    <xf numFmtId="0" fontId="14" fillId="23" borderId="31" xfId="0" applyFont="1" applyFill="1" applyBorder="1" applyAlignment="1" applyProtection="1">
      <alignment vertical="center" wrapText="1"/>
      <protection/>
    </xf>
    <xf numFmtId="0" fontId="14" fillId="23" borderId="22" xfId="0" applyFont="1" applyFill="1" applyBorder="1" applyAlignment="1" applyProtection="1">
      <alignment vertical="center" wrapText="1"/>
      <protection/>
    </xf>
    <xf numFmtId="0" fontId="1" fillId="0" borderId="76" xfId="0" applyFont="1" applyBorder="1" applyAlignment="1">
      <alignment vertical="center" wrapText="1"/>
    </xf>
    <xf numFmtId="0" fontId="1" fillId="0" borderId="77" xfId="0" applyFont="1" applyBorder="1" applyAlignment="1">
      <alignment vertical="center" wrapText="1"/>
    </xf>
    <xf numFmtId="0" fontId="1" fillId="0" borderId="46" xfId="0" applyFont="1" applyBorder="1" applyAlignment="1">
      <alignment horizontal="left" wrapText="1"/>
    </xf>
    <xf numFmtId="0" fontId="1" fillId="0" borderId="81" xfId="0" applyFont="1" applyBorder="1" applyAlignment="1">
      <alignment horizontal="left" wrapText="1"/>
    </xf>
    <xf numFmtId="0" fontId="1" fillId="0" borderId="48" xfId="0" applyFont="1" applyBorder="1" applyAlignment="1">
      <alignment horizontal="left" wrapText="1"/>
    </xf>
    <xf numFmtId="0" fontId="1" fillId="0" borderId="82" xfId="0" applyFont="1" applyBorder="1" applyAlignment="1">
      <alignment horizontal="left" wrapText="1"/>
    </xf>
    <xf numFmtId="0" fontId="9" fillId="0" borderId="83" xfId="0" applyFont="1" applyBorder="1" applyAlignment="1">
      <alignment horizontal="left" wrapText="1"/>
    </xf>
    <xf numFmtId="0" fontId="9" fillId="0" borderId="84" xfId="0" applyFont="1" applyBorder="1" applyAlignment="1">
      <alignment horizontal="left" wrapText="1"/>
    </xf>
    <xf numFmtId="165" fontId="1" fillId="0" borderId="12" xfId="0" applyNumberFormat="1" applyFont="1" applyBorder="1" applyAlignment="1">
      <alignment horizontal="center"/>
    </xf>
    <xf numFmtId="0" fontId="1" fillId="0" borderId="12" xfId="0" applyFont="1" applyBorder="1" applyAlignment="1">
      <alignment/>
    </xf>
    <xf numFmtId="0" fontId="9" fillId="0" borderId="85" xfId="0" applyFont="1" applyBorder="1" applyAlignment="1">
      <alignment horizontal="left" wrapText="1"/>
    </xf>
    <xf numFmtId="0" fontId="9" fillId="0" borderId="86" xfId="0" applyFont="1" applyBorder="1" applyAlignment="1">
      <alignment horizontal="left" wrapText="1"/>
    </xf>
    <xf numFmtId="0" fontId="9" fillId="0" borderId="87" xfId="0" applyFont="1" applyBorder="1" applyAlignment="1">
      <alignment horizontal="left" wrapText="1"/>
    </xf>
    <xf numFmtId="0" fontId="1" fillId="0" borderId="88" xfId="0" applyFont="1" applyBorder="1" applyAlignment="1">
      <alignment vertical="center" wrapText="1"/>
    </xf>
    <xf numFmtId="0" fontId="1" fillId="0" borderId="45" xfId="0" applyFont="1" applyBorder="1" applyAlignment="1">
      <alignment horizontal="left" wrapText="1"/>
    </xf>
    <xf numFmtId="0" fontId="1" fillId="0" borderId="55" xfId="0" applyFont="1" applyBorder="1" applyAlignment="1">
      <alignment horizontal="left" wrapText="1"/>
    </xf>
    <xf numFmtId="0" fontId="1" fillId="0" borderId="50" xfId="0" applyFont="1" applyBorder="1" applyAlignment="1">
      <alignment horizontal="left" wrapText="1"/>
    </xf>
    <xf numFmtId="0" fontId="1" fillId="0" borderId="89" xfId="0" applyFont="1" applyBorder="1" applyAlignment="1">
      <alignment horizontal="left" wrapText="1"/>
    </xf>
    <xf numFmtId="0" fontId="1" fillId="0" borderId="47" xfId="0" applyFont="1" applyBorder="1" applyAlignment="1">
      <alignment horizontal="left" wrapText="1"/>
    </xf>
    <xf numFmtId="0" fontId="1" fillId="0" borderId="54" xfId="0" applyFont="1" applyBorder="1" applyAlignment="1">
      <alignment horizontal="left" wrapText="1"/>
    </xf>
    <xf numFmtId="0" fontId="1" fillId="0" borderId="61" xfId="0" applyFont="1" applyBorder="1" applyAlignment="1">
      <alignment vertical="center" wrapText="1"/>
    </xf>
    <xf numFmtId="0" fontId="1" fillId="0" borderId="57" xfId="0" applyFont="1" applyBorder="1" applyAlignment="1">
      <alignment vertical="center" wrapText="1"/>
    </xf>
    <xf numFmtId="0" fontId="1" fillId="0" borderId="90" xfId="0" applyFont="1" applyBorder="1" applyAlignment="1">
      <alignment vertical="center" wrapText="1"/>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0" xfId="0" applyFont="1" applyBorder="1" applyAlignment="1">
      <alignment horizontal="center"/>
    </xf>
    <xf numFmtId="0" fontId="1" fillId="0" borderId="10" xfId="0" applyFont="1" applyBorder="1" applyAlignment="1">
      <alignment/>
    </xf>
    <xf numFmtId="0" fontId="1" fillId="0" borderId="11" xfId="0" applyFont="1" applyBorder="1" applyAlignment="1">
      <alignment horizontal="center"/>
    </xf>
    <xf numFmtId="0" fontId="1" fillId="0" borderId="11" xfId="0" applyFont="1" applyBorder="1" applyAlignment="1">
      <alignment/>
    </xf>
    <xf numFmtId="0" fontId="1" fillId="0" borderId="91" xfId="0" applyFont="1" applyBorder="1" applyAlignment="1">
      <alignment vertical="center" wrapText="1"/>
    </xf>
    <xf numFmtId="0" fontId="1" fillId="0" borderId="10" xfId="0" applyFont="1" applyBorder="1" applyAlignment="1">
      <alignment horizontal="center" vertical="center"/>
    </xf>
    <xf numFmtId="0" fontId="1" fillId="0" borderId="14" xfId="0" applyFont="1" applyBorder="1" applyAlignment="1">
      <alignment horizontal="center" vertical="center"/>
    </xf>
    <xf numFmtId="165" fontId="1" fillId="0" borderId="14" xfId="0" applyNumberFormat="1" applyFont="1" applyBorder="1" applyAlignment="1">
      <alignment horizontal="center"/>
    </xf>
    <xf numFmtId="0" fontId="1" fillId="0" borderId="14" xfId="0" applyFont="1" applyBorder="1" applyAlignment="1">
      <alignment/>
    </xf>
    <xf numFmtId="0" fontId="9" fillId="0" borderId="18" xfId="0" applyFont="1" applyBorder="1" applyAlignment="1">
      <alignment horizontal="center" wrapText="1"/>
    </xf>
    <xf numFmtId="0" fontId="1" fillId="0" borderId="18" xfId="0" applyFont="1" applyBorder="1" applyAlignment="1">
      <alignment/>
    </xf>
    <xf numFmtId="0" fontId="1" fillId="0" borderId="58" xfId="0" applyFont="1" applyBorder="1" applyAlignment="1">
      <alignment horizontal="left" wrapText="1"/>
    </xf>
    <xf numFmtId="0" fontId="1" fillId="0" borderId="84" xfId="0" applyFont="1" applyBorder="1" applyAlignment="1">
      <alignment horizontal="left" wrapText="1"/>
    </xf>
    <xf numFmtId="0" fontId="9" fillId="0" borderId="56" xfId="0" applyFont="1" applyBorder="1" applyAlignment="1">
      <alignment horizontal="left" wrapText="1"/>
    </xf>
    <xf numFmtId="0" fontId="9" fillId="0" borderId="10" xfId="0" applyFont="1" applyBorder="1" applyAlignment="1">
      <alignment horizontal="center" wrapText="1"/>
    </xf>
    <xf numFmtId="0" fontId="1" fillId="0" borderId="92" xfId="0" applyFont="1" applyBorder="1" applyAlignment="1">
      <alignment horizontal="left" wrapText="1"/>
    </xf>
    <xf numFmtId="0" fontId="0" fillId="0" borderId="92" xfId="0" applyBorder="1" applyAlignment="1">
      <alignment wrapText="1"/>
    </xf>
    <xf numFmtId="0" fontId="1" fillId="0" borderId="0" xfId="0" applyFont="1" applyBorder="1" applyAlignment="1">
      <alignment wrapText="1"/>
    </xf>
    <xf numFmtId="0" fontId="0" fillId="0" borderId="0" xfId="0"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58</xdr:row>
      <xdr:rowOff>95250</xdr:rowOff>
    </xdr:from>
    <xdr:to>
      <xdr:col>17</xdr:col>
      <xdr:colOff>123825</xdr:colOff>
      <xdr:row>58</xdr:row>
      <xdr:rowOff>95250</xdr:rowOff>
    </xdr:to>
    <xdr:sp>
      <xdr:nvSpPr>
        <xdr:cNvPr id="1" name="Line 9"/>
        <xdr:cNvSpPr>
          <a:spLocks/>
        </xdr:cNvSpPr>
      </xdr:nvSpPr>
      <xdr:spPr>
        <a:xfrm>
          <a:off x="7972425" y="8429625"/>
          <a:ext cx="352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971550</xdr:colOff>
      <xdr:row>113</xdr:row>
      <xdr:rowOff>114300</xdr:rowOff>
    </xdr:from>
    <xdr:to>
      <xdr:col>17</xdr:col>
      <xdr:colOff>85725</xdr:colOff>
      <xdr:row>113</xdr:row>
      <xdr:rowOff>114300</xdr:rowOff>
    </xdr:to>
    <xdr:sp>
      <xdr:nvSpPr>
        <xdr:cNvPr id="2" name="Line 39"/>
        <xdr:cNvSpPr>
          <a:spLocks/>
        </xdr:cNvSpPr>
      </xdr:nvSpPr>
      <xdr:spPr>
        <a:xfrm>
          <a:off x="1085850" y="17116425"/>
          <a:ext cx="7200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47625</xdr:colOff>
      <xdr:row>28</xdr:row>
      <xdr:rowOff>95250</xdr:rowOff>
    </xdr:from>
    <xdr:to>
      <xdr:col>17</xdr:col>
      <xdr:colOff>133350</xdr:colOff>
      <xdr:row>28</xdr:row>
      <xdr:rowOff>95250</xdr:rowOff>
    </xdr:to>
    <xdr:sp>
      <xdr:nvSpPr>
        <xdr:cNvPr id="3" name="Line 158"/>
        <xdr:cNvSpPr>
          <a:spLocks/>
        </xdr:cNvSpPr>
      </xdr:nvSpPr>
      <xdr:spPr>
        <a:xfrm>
          <a:off x="8020050" y="4229100"/>
          <a:ext cx="314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57150</xdr:colOff>
      <xdr:row>43</xdr:row>
      <xdr:rowOff>85725</xdr:rowOff>
    </xdr:from>
    <xdr:to>
      <xdr:col>17</xdr:col>
      <xdr:colOff>142875</xdr:colOff>
      <xdr:row>43</xdr:row>
      <xdr:rowOff>85725</xdr:rowOff>
    </xdr:to>
    <xdr:sp>
      <xdr:nvSpPr>
        <xdr:cNvPr id="4" name="Line 160"/>
        <xdr:cNvSpPr>
          <a:spLocks/>
        </xdr:cNvSpPr>
      </xdr:nvSpPr>
      <xdr:spPr>
        <a:xfrm>
          <a:off x="8029575" y="6343650"/>
          <a:ext cx="314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38100</xdr:colOff>
      <xdr:row>4</xdr:row>
      <xdr:rowOff>76200</xdr:rowOff>
    </xdr:from>
    <xdr:to>
      <xdr:col>17</xdr:col>
      <xdr:colOff>123825</xdr:colOff>
      <xdr:row>4</xdr:row>
      <xdr:rowOff>76200</xdr:rowOff>
    </xdr:to>
    <xdr:sp>
      <xdr:nvSpPr>
        <xdr:cNvPr id="5" name="Line 166"/>
        <xdr:cNvSpPr>
          <a:spLocks/>
        </xdr:cNvSpPr>
      </xdr:nvSpPr>
      <xdr:spPr>
        <a:xfrm>
          <a:off x="8010525" y="666750"/>
          <a:ext cx="314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47625</xdr:colOff>
      <xdr:row>2</xdr:row>
      <xdr:rowOff>76200</xdr:rowOff>
    </xdr:from>
    <xdr:to>
      <xdr:col>17</xdr:col>
      <xdr:colOff>133350</xdr:colOff>
      <xdr:row>2</xdr:row>
      <xdr:rowOff>76200</xdr:rowOff>
    </xdr:to>
    <xdr:sp>
      <xdr:nvSpPr>
        <xdr:cNvPr id="6" name="Line 169"/>
        <xdr:cNvSpPr>
          <a:spLocks/>
        </xdr:cNvSpPr>
      </xdr:nvSpPr>
      <xdr:spPr>
        <a:xfrm>
          <a:off x="8020050" y="419100"/>
          <a:ext cx="314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47625</xdr:colOff>
      <xdr:row>6</xdr:row>
      <xdr:rowOff>76200</xdr:rowOff>
    </xdr:from>
    <xdr:to>
      <xdr:col>17</xdr:col>
      <xdr:colOff>133350</xdr:colOff>
      <xdr:row>6</xdr:row>
      <xdr:rowOff>76200</xdr:rowOff>
    </xdr:to>
    <xdr:sp>
      <xdr:nvSpPr>
        <xdr:cNvPr id="7" name="Line 171"/>
        <xdr:cNvSpPr>
          <a:spLocks/>
        </xdr:cNvSpPr>
      </xdr:nvSpPr>
      <xdr:spPr>
        <a:xfrm>
          <a:off x="8020050" y="914400"/>
          <a:ext cx="314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47625</xdr:colOff>
      <xdr:row>55</xdr:row>
      <xdr:rowOff>95250</xdr:rowOff>
    </xdr:from>
    <xdr:to>
      <xdr:col>17</xdr:col>
      <xdr:colOff>133350</xdr:colOff>
      <xdr:row>55</xdr:row>
      <xdr:rowOff>95250</xdr:rowOff>
    </xdr:to>
    <xdr:sp>
      <xdr:nvSpPr>
        <xdr:cNvPr id="8" name="Line 233"/>
        <xdr:cNvSpPr>
          <a:spLocks/>
        </xdr:cNvSpPr>
      </xdr:nvSpPr>
      <xdr:spPr>
        <a:xfrm>
          <a:off x="8020050" y="8115300"/>
          <a:ext cx="314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466725</xdr:colOff>
      <xdr:row>60</xdr:row>
      <xdr:rowOff>76200</xdr:rowOff>
    </xdr:from>
    <xdr:to>
      <xdr:col>17</xdr:col>
      <xdr:colOff>133350</xdr:colOff>
      <xdr:row>60</xdr:row>
      <xdr:rowOff>76200</xdr:rowOff>
    </xdr:to>
    <xdr:sp>
      <xdr:nvSpPr>
        <xdr:cNvPr id="9" name="Line 234"/>
        <xdr:cNvSpPr>
          <a:spLocks/>
        </xdr:cNvSpPr>
      </xdr:nvSpPr>
      <xdr:spPr>
        <a:xfrm flipV="1">
          <a:off x="7896225" y="8648700"/>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38100</xdr:colOff>
      <xdr:row>4</xdr:row>
      <xdr:rowOff>76200</xdr:rowOff>
    </xdr:from>
    <xdr:to>
      <xdr:col>17</xdr:col>
      <xdr:colOff>123825</xdr:colOff>
      <xdr:row>4</xdr:row>
      <xdr:rowOff>76200</xdr:rowOff>
    </xdr:to>
    <xdr:sp>
      <xdr:nvSpPr>
        <xdr:cNvPr id="1" name="Line 6"/>
        <xdr:cNvSpPr>
          <a:spLocks/>
        </xdr:cNvSpPr>
      </xdr:nvSpPr>
      <xdr:spPr>
        <a:xfrm>
          <a:off x="8010525" y="666750"/>
          <a:ext cx="314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47625</xdr:colOff>
      <xdr:row>2</xdr:row>
      <xdr:rowOff>76200</xdr:rowOff>
    </xdr:from>
    <xdr:to>
      <xdr:col>17</xdr:col>
      <xdr:colOff>133350</xdr:colOff>
      <xdr:row>2</xdr:row>
      <xdr:rowOff>76200</xdr:rowOff>
    </xdr:to>
    <xdr:sp>
      <xdr:nvSpPr>
        <xdr:cNvPr id="2" name="Line 7"/>
        <xdr:cNvSpPr>
          <a:spLocks/>
        </xdr:cNvSpPr>
      </xdr:nvSpPr>
      <xdr:spPr>
        <a:xfrm>
          <a:off x="8020050" y="419100"/>
          <a:ext cx="314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47625</xdr:colOff>
      <xdr:row>6</xdr:row>
      <xdr:rowOff>76200</xdr:rowOff>
    </xdr:from>
    <xdr:to>
      <xdr:col>17</xdr:col>
      <xdr:colOff>133350</xdr:colOff>
      <xdr:row>6</xdr:row>
      <xdr:rowOff>76200</xdr:rowOff>
    </xdr:to>
    <xdr:sp>
      <xdr:nvSpPr>
        <xdr:cNvPr id="3" name="Line 8"/>
        <xdr:cNvSpPr>
          <a:spLocks/>
        </xdr:cNvSpPr>
      </xdr:nvSpPr>
      <xdr:spPr>
        <a:xfrm>
          <a:off x="8020050" y="914400"/>
          <a:ext cx="314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114300</xdr:colOff>
      <xdr:row>47</xdr:row>
      <xdr:rowOff>66675</xdr:rowOff>
    </xdr:to>
    <xdr:pic>
      <xdr:nvPicPr>
        <xdr:cNvPr id="1" name="Picture 1"/>
        <xdr:cNvPicPr preferRelativeResize="1">
          <a:picLocks noChangeAspect="1"/>
        </xdr:cNvPicPr>
      </xdr:nvPicPr>
      <xdr:blipFill>
        <a:blip r:embed="rId1"/>
        <a:stretch>
          <a:fillRect/>
        </a:stretch>
      </xdr:blipFill>
      <xdr:spPr>
        <a:xfrm>
          <a:off x="0" y="0"/>
          <a:ext cx="5600700" cy="7677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K54"/>
  <sheetViews>
    <sheetView zoomScale="80" zoomScaleNormal="80" zoomScaleSheetLayoutView="75" zoomScalePageLayoutView="0" workbookViewId="0" topLeftCell="A1">
      <selection activeCell="A1" sqref="A1"/>
    </sheetView>
  </sheetViews>
  <sheetFormatPr defaultColWidth="9.140625" defaultRowHeight="12.75"/>
  <cols>
    <col min="1" max="1" width="17.140625" style="2" customWidth="1"/>
    <col min="2" max="2" width="12.00390625" style="20" bestFit="1" customWidth="1"/>
    <col min="3" max="3" width="18.28125" style="3" customWidth="1"/>
    <col min="4" max="4" width="20.421875" style="2" customWidth="1"/>
    <col min="5" max="5" width="24.00390625" style="2" customWidth="1"/>
    <col min="6" max="6" width="24.8515625" style="2" customWidth="1"/>
    <col min="7" max="7" width="24.421875" style="2" bestFit="1" customWidth="1"/>
    <col min="8" max="8" width="19.28125" style="2" customWidth="1"/>
    <col min="9" max="9" width="16.57421875" style="2" customWidth="1"/>
    <col min="10" max="10" width="16.421875" style="2" customWidth="1"/>
    <col min="11" max="11" width="21.28125" style="2" customWidth="1"/>
    <col min="12" max="12" width="19.57421875" style="2" customWidth="1"/>
    <col min="13" max="13" width="12.7109375" style="2" customWidth="1"/>
    <col min="14" max="16384" width="9.140625" style="2" customWidth="1"/>
  </cols>
  <sheetData>
    <row r="1" spans="1:3" ht="16.5" thickBot="1">
      <c r="A1" s="1" t="s">
        <v>139</v>
      </c>
      <c r="B1" s="13"/>
      <c r="C1" s="14"/>
    </row>
    <row r="2" spans="1:7" ht="14.25" thickBot="1" thickTop="1">
      <c r="A2" s="31" t="s">
        <v>76</v>
      </c>
      <c r="B2" s="30"/>
      <c r="C2" s="32" t="s">
        <v>61</v>
      </c>
      <c r="D2" s="33" t="s">
        <v>94</v>
      </c>
      <c r="E2" s="34" t="s">
        <v>141</v>
      </c>
      <c r="G2" s="15" t="s">
        <v>97</v>
      </c>
    </row>
    <row r="3" spans="1:7" ht="13.5" thickTop="1">
      <c r="A3" s="388" t="s">
        <v>88</v>
      </c>
      <c r="B3" s="133"/>
      <c r="C3" s="136" t="s">
        <v>77</v>
      </c>
      <c r="D3" s="227">
        <v>0.2</v>
      </c>
      <c r="E3" s="137">
        <v>100</v>
      </c>
      <c r="G3" s="15" t="s">
        <v>97</v>
      </c>
    </row>
    <row r="4" spans="1:7" ht="12.75">
      <c r="A4" s="378"/>
      <c r="B4" s="16"/>
      <c r="C4" s="132" t="s">
        <v>78</v>
      </c>
      <c r="D4" s="228">
        <v>0.1</v>
      </c>
      <c r="E4" s="138">
        <v>50</v>
      </c>
      <c r="G4" s="24"/>
    </row>
    <row r="5" spans="1:7" ht="12.75">
      <c r="A5" s="379" t="s">
        <v>89</v>
      </c>
      <c r="B5" s="141"/>
      <c r="C5" s="142" t="s">
        <v>77</v>
      </c>
      <c r="D5" s="149">
        <v>50</v>
      </c>
      <c r="E5" s="144"/>
      <c r="G5" s="24"/>
    </row>
    <row r="6" spans="1:7" ht="12.75">
      <c r="A6" s="380"/>
      <c r="B6" s="28"/>
      <c r="C6" s="134" t="s">
        <v>78</v>
      </c>
      <c r="D6" s="135">
        <v>20</v>
      </c>
      <c r="E6" s="29"/>
      <c r="G6" s="24"/>
    </row>
    <row r="7" spans="1:7" ht="25.5">
      <c r="A7" s="146" t="s">
        <v>321</v>
      </c>
      <c r="B7" s="26"/>
      <c r="C7" s="147" t="s">
        <v>116</v>
      </c>
      <c r="D7" s="148">
        <v>0.74</v>
      </c>
      <c r="E7" s="27"/>
      <c r="G7" s="10"/>
    </row>
    <row r="8" spans="1:7" ht="12.75">
      <c r="A8" s="382" t="s">
        <v>72</v>
      </c>
      <c r="B8" s="141"/>
      <c r="C8" s="129" t="s">
        <v>87</v>
      </c>
      <c r="D8" s="143">
        <v>1</v>
      </c>
      <c r="E8" s="144"/>
      <c r="G8" s="10"/>
    </row>
    <row r="9" spans="1:7" ht="12.75">
      <c r="A9" s="383"/>
      <c r="B9" s="28"/>
      <c r="C9" s="25" t="s">
        <v>79</v>
      </c>
      <c r="D9" s="131">
        <v>0.4</v>
      </c>
      <c r="E9" s="29"/>
      <c r="G9" s="10"/>
    </row>
    <row r="10" spans="1:7" ht="12.75">
      <c r="A10" s="379" t="s">
        <v>71</v>
      </c>
      <c r="B10" s="141"/>
      <c r="C10" s="142" t="s">
        <v>117</v>
      </c>
      <c r="D10" s="143">
        <v>0.42</v>
      </c>
      <c r="E10" s="144"/>
      <c r="G10" s="10"/>
    </row>
    <row r="11" spans="1:7" ht="13.5" thickBot="1">
      <c r="A11" s="381"/>
      <c r="B11" s="17"/>
      <c r="C11" s="145" t="s">
        <v>118</v>
      </c>
      <c r="D11" s="139">
        <v>0.45</v>
      </c>
      <c r="E11" s="140"/>
      <c r="G11" s="10"/>
    </row>
    <row r="12" spans="8:9" ht="13.5" thickTop="1">
      <c r="H12" s="24"/>
      <c r="I12" s="23"/>
    </row>
    <row r="13" spans="1:8" ht="29.25" customHeight="1" thickBot="1">
      <c r="A13" s="1" t="s">
        <v>140</v>
      </c>
      <c r="B13" s="18"/>
      <c r="H13" s="10"/>
    </row>
    <row r="14" spans="1:8" ht="29.25" customHeight="1" thickTop="1">
      <c r="A14" s="384" t="s">
        <v>76</v>
      </c>
      <c r="B14" s="386" t="s">
        <v>93</v>
      </c>
      <c r="C14" s="386" t="s">
        <v>62</v>
      </c>
      <c r="D14" s="386" t="s">
        <v>80</v>
      </c>
      <c r="E14" s="237" t="s">
        <v>146</v>
      </c>
      <c r="F14" s="238"/>
      <c r="G14" s="237" t="s">
        <v>147</v>
      </c>
      <c r="H14" s="315"/>
    </row>
    <row r="15" spans="1:8" ht="13.5" thickBot="1">
      <c r="A15" s="385"/>
      <c r="B15" s="387"/>
      <c r="C15" s="387"/>
      <c r="D15" s="387"/>
      <c r="E15" s="236" t="s">
        <v>123</v>
      </c>
      <c r="F15" s="239" t="s">
        <v>124</v>
      </c>
      <c r="G15" s="247" t="s">
        <v>123</v>
      </c>
      <c r="H15" s="316" t="s">
        <v>124</v>
      </c>
    </row>
    <row r="16" spans="1:9" ht="13.5" thickTop="1">
      <c r="A16" s="388" t="s">
        <v>91</v>
      </c>
      <c r="B16" s="4">
        <v>2</v>
      </c>
      <c r="C16" s="397" t="s">
        <v>92</v>
      </c>
      <c r="D16" s="4">
        <v>0.25</v>
      </c>
      <c r="E16" s="154">
        <v>0.0155</v>
      </c>
      <c r="F16" s="240">
        <v>-0.1068</v>
      </c>
      <c r="G16" s="158" t="s">
        <v>116</v>
      </c>
      <c r="H16" s="162" t="s">
        <v>116</v>
      </c>
      <c r="I16" s="14"/>
    </row>
    <row r="17" spans="1:9" ht="12.75">
      <c r="A17" s="373"/>
      <c r="B17" s="16">
        <v>6</v>
      </c>
      <c r="C17" s="398"/>
      <c r="D17" s="5">
        <v>0.5</v>
      </c>
      <c r="E17" s="155">
        <v>0.009</v>
      </c>
      <c r="F17" s="241">
        <v>0.0517</v>
      </c>
      <c r="G17" s="158" t="s">
        <v>116</v>
      </c>
      <c r="H17" s="162" t="s">
        <v>116</v>
      </c>
      <c r="I17" s="153"/>
    </row>
    <row r="18" spans="1:9" ht="12.75">
      <c r="A18" s="373"/>
      <c r="B18" s="16">
        <v>10</v>
      </c>
      <c r="C18" s="398"/>
      <c r="D18" s="9">
        <v>1</v>
      </c>
      <c r="E18" s="156">
        <v>0.0048</v>
      </c>
      <c r="F18" s="241">
        <v>0.1031</v>
      </c>
      <c r="G18" s="158" t="s">
        <v>116</v>
      </c>
      <c r="H18" s="162" t="s">
        <v>116</v>
      </c>
      <c r="I18" s="153"/>
    </row>
    <row r="19" spans="1:9" ht="12.75">
      <c r="A19" s="373"/>
      <c r="C19" s="398"/>
      <c r="D19" s="6">
        <v>2</v>
      </c>
      <c r="E19" s="157">
        <v>0.0034</v>
      </c>
      <c r="F19" s="242">
        <v>0.1054</v>
      </c>
      <c r="G19" s="160" t="s">
        <v>116</v>
      </c>
      <c r="H19" s="251" t="s">
        <v>116</v>
      </c>
      <c r="I19" s="153"/>
    </row>
    <row r="20" spans="1:9" ht="12.75">
      <c r="A20" s="373"/>
      <c r="B20" s="16"/>
      <c r="C20" s="399" t="s">
        <v>81</v>
      </c>
      <c r="D20" s="5">
        <v>0.25</v>
      </c>
      <c r="E20" s="158">
        <v>0.0092</v>
      </c>
      <c r="F20" s="245">
        <v>-0.0573</v>
      </c>
      <c r="G20" s="249">
        <v>0.0018</v>
      </c>
      <c r="H20" s="252" t="s">
        <v>148</v>
      </c>
      <c r="I20" s="153"/>
    </row>
    <row r="21" spans="1:9" ht="12.75">
      <c r="A21" s="373"/>
      <c r="B21" s="16"/>
      <c r="C21" s="398"/>
      <c r="D21" s="5">
        <v>0.5</v>
      </c>
      <c r="E21" s="159">
        <v>0.0051</v>
      </c>
      <c r="F21" s="245">
        <v>0.0317</v>
      </c>
      <c r="G21" s="158">
        <v>0.0012</v>
      </c>
      <c r="H21" s="253" t="s">
        <v>149</v>
      </c>
      <c r="I21" s="153"/>
    </row>
    <row r="22" spans="1:9" ht="12.75">
      <c r="A22" s="373"/>
      <c r="B22" s="16"/>
      <c r="C22" s="398"/>
      <c r="D22" s="9">
        <v>1</v>
      </c>
      <c r="E22" s="159">
        <v>0.0034</v>
      </c>
      <c r="F22" s="245">
        <v>0.0309</v>
      </c>
      <c r="G22" s="158">
        <v>0.0008</v>
      </c>
      <c r="H22" s="253" t="s">
        <v>150</v>
      </c>
      <c r="I22" s="153"/>
    </row>
    <row r="23" spans="1:9" ht="12.75">
      <c r="A23" s="373"/>
      <c r="B23" s="16"/>
      <c r="C23" s="400"/>
      <c r="D23" s="6">
        <v>2</v>
      </c>
      <c r="E23" s="160">
        <v>0.0026</v>
      </c>
      <c r="F23" s="243" t="s">
        <v>127</v>
      </c>
      <c r="G23" s="160">
        <v>0.0006</v>
      </c>
      <c r="H23" s="254" t="s">
        <v>157</v>
      </c>
      <c r="I23" s="153"/>
    </row>
    <row r="24" spans="1:9" ht="12.75">
      <c r="A24" s="373"/>
      <c r="B24" s="16"/>
      <c r="C24" s="399" t="s">
        <v>122</v>
      </c>
      <c r="D24" s="7">
        <v>0.25</v>
      </c>
      <c r="E24" s="317"/>
      <c r="F24" s="245"/>
      <c r="G24" s="318"/>
      <c r="H24" s="252"/>
      <c r="I24" s="153"/>
    </row>
    <row r="25" spans="1:9" ht="12.75">
      <c r="A25" s="373"/>
      <c r="B25" s="16"/>
      <c r="C25" s="398"/>
      <c r="D25" s="5">
        <v>0.5</v>
      </c>
      <c r="E25" s="159">
        <v>0.004</v>
      </c>
      <c r="F25" s="245">
        <v>0.0067</v>
      </c>
      <c r="G25" s="158">
        <v>0.0009</v>
      </c>
      <c r="H25" s="253" t="s">
        <v>153</v>
      </c>
      <c r="I25" s="14"/>
    </row>
    <row r="26" spans="1:9" ht="12.75">
      <c r="A26" s="373"/>
      <c r="B26" s="16"/>
      <c r="C26" s="398"/>
      <c r="D26" s="9">
        <v>1</v>
      </c>
      <c r="E26" s="159">
        <v>0.0024</v>
      </c>
      <c r="F26" s="245">
        <v>0.0283</v>
      </c>
      <c r="G26" s="158">
        <v>0.0006</v>
      </c>
      <c r="H26" s="253" t="s">
        <v>154</v>
      </c>
      <c r="I26" s="14"/>
    </row>
    <row r="27" spans="1:9" ht="13.5" thickBot="1">
      <c r="A27" s="374"/>
      <c r="B27" s="17"/>
      <c r="C27" s="401"/>
      <c r="D27" s="8">
        <v>2</v>
      </c>
      <c r="E27" s="161">
        <v>0.0018</v>
      </c>
      <c r="F27" s="244" t="s">
        <v>126</v>
      </c>
      <c r="G27" s="161">
        <v>0.0005</v>
      </c>
      <c r="H27" s="255">
        <v>-0.0008</v>
      </c>
      <c r="I27" s="14"/>
    </row>
    <row r="28" spans="1:8" ht="13.5" thickTop="1">
      <c r="A28" s="391" t="s">
        <v>129</v>
      </c>
      <c r="B28" s="151">
        <v>6</v>
      </c>
      <c r="C28" s="402" t="s">
        <v>82</v>
      </c>
      <c r="D28" s="4">
        <v>0.25</v>
      </c>
      <c r="E28" s="158">
        <v>0.11</v>
      </c>
      <c r="F28" s="245">
        <v>-1.0536</v>
      </c>
      <c r="G28" s="256" t="s">
        <v>116</v>
      </c>
      <c r="H28" s="257" t="s">
        <v>116</v>
      </c>
    </row>
    <row r="29" spans="1:8" ht="12.75">
      <c r="A29" s="392"/>
      <c r="B29" s="19"/>
      <c r="C29" s="376"/>
      <c r="D29" s="9">
        <v>0.5</v>
      </c>
      <c r="E29" s="158">
        <v>0.0187</v>
      </c>
      <c r="F29" s="245">
        <v>0.4945</v>
      </c>
      <c r="G29" s="158" t="s">
        <v>116</v>
      </c>
      <c r="H29" s="258" t="s">
        <v>116</v>
      </c>
    </row>
    <row r="30" spans="1:8" ht="13.5" thickBot="1">
      <c r="A30" s="393"/>
      <c r="B30" s="152"/>
      <c r="C30" s="377"/>
      <c r="D30" s="8">
        <v>1</v>
      </c>
      <c r="E30" s="161">
        <v>0.0048</v>
      </c>
      <c r="F30" s="246">
        <v>0.3531</v>
      </c>
      <c r="G30" s="161" t="s">
        <v>116</v>
      </c>
      <c r="H30" s="259" t="s">
        <v>116</v>
      </c>
    </row>
    <row r="31" spans="1:8" ht="13.5" thickTop="1">
      <c r="A31" s="391" t="s">
        <v>114</v>
      </c>
      <c r="B31" s="19"/>
      <c r="C31" s="394"/>
      <c r="D31" s="150">
        <v>0.13</v>
      </c>
      <c r="E31" s="159">
        <v>0.0244</v>
      </c>
      <c r="F31" s="245">
        <v>-0.4918</v>
      </c>
      <c r="G31" s="158" t="s">
        <v>116</v>
      </c>
      <c r="H31" s="162" t="s">
        <v>116</v>
      </c>
    </row>
    <row r="32" spans="1:8" ht="15" customHeight="1">
      <c r="A32" s="392"/>
      <c r="B32" s="5"/>
      <c r="C32" s="394"/>
      <c r="D32" s="5">
        <v>0.25</v>
      </c>
      <c r="E32" s="159">
        <v>0.0097</v>
      </c>
      <c r="F32" s="245">
        <v>-0.1171</v>
      </c>
      <c r="G32" s="158" t="s">
        <v>116</v>
      </c>
      <c r="H32" s="162" t="s">
        <v>116</v>
      </c>
    </row>
    <row r="33" spans="1:8" ht="15" customHeight="1">
      <c r="A33" s="392"/>
      <c r="B33" s="16"/>
      <c r="C33" s="394"/>
      <c r="D33" s="5">
        <v>0.5</v>
      </c>
      <c r="E33" s="159">
        <v>0.0051</v>
      </c>
      <c r="F33" s="245">
        <v>-0.0445</v>
      </c>
      <c r="G33" s="158" t="s">
        <v>116</v>
      </c>
      <c r="H33" s="162" t="s">
        <v>116</v>
      </c>
    </row>
    <row r="34" spans="1:8" ht="15" customHeight="1" thickBot="1">
      <c r="A34" s="393"/>
      <c r="B34" s="16"/>
      <c r="C34" s="395"/>
      <c r="D34" s="6">
        <v>2</v>
      </c>
      <c r="E34" s="161">
        <v>0.0013</v>
      </c>
      <c r="F34" s="244">
        <v>0.0101</v>
      </c>
      <c r="G34" s="161" t="s">
        <v>116</v>
      </c>
      <c r="H34" s="163" t="s">
        <v>116</v>
      </c>
    </row>
    <row r="35" spans="1:8" ht="15" customHeight="1" thickTop="1">
      <c r="A35" s="388" t="s">
        <v>115</v>
      </c>
      <c r="B35" s="4"/>
      <c r="C35" s="396"/>
      <c r="D35" s="4">
        <v>0.13</v>
      </c>
      <c r="E35" s="159">
        <v>0.0057</v>
      </c>
      <c r="F35" s="245">
        <v>-0.0695</v>
      </c>
      <c r="G35" s="248" t="s">
        <v>116</v>
      </c>
      <c r="H35" s="162" t="s">
        <v>116</v>
      </c>
    </row>
    <row r="36" spans="1:8" ht="15" customHeight="1">
      <c r="A36" s="389"/>
      <c r="B36" s="16"/>
      <c r="C36" s="394"/>
      <c r="D36" s="5">
        <v>0.25</v>
      </c>
      <c r="E36" s="159">
        <v>0.0038</v>
      </c>
      <c r="F36" s="245">
        <v>-0.0412</v>
      </c>
      <c r="G36" s="248" t="s">
        <v>116</v>
      </c>
      <c r="H36" s="162" t="s">
        <v>116</v>
      </c>
    </row>
    <row r="37" spans="1:8" ht="15" customHeight="1">
      <c r="A37" s="389"/>
      <c r="B37" s="16"/>
      <c r="C37" s="394"/>
      <c r="D37" s="5">
        <v>0.5</v>
      </c>
      <c r="E37" s="159">
        <v>0.0021</v>
      </c>
      <c r="F37" s="245">
        <v>-0.0104</v>
      </c>
      <c r="G37" s="248" t="s">
        <v>116</v>
      </c>
      <c r="H37" s="162" t="s">
        <v>116</v>
      </c>
    </row>
    <row r="38" spans="1:8" ht="15" customHeight="1" thickBot="1">
      <c r="A38" s="390"/>
      <c r="B38" s="17"/>
      <c r="C38" s="395"/>
      <c r="D38" s="8">
        <v>1</v>
      </c>
      <c r="E38" s="229">
        <v>0.00072</v>
      </c>
      <c r="F38" s="244">
        <v>-0.00303</v>
      </c>
      <c r="G38" s="250" t="s">
        <v>116</v>
      </c>
      <c r="H38" s="163" t="s">
        <v>116</v>
      </c>
    </row>
    <row r="39" spans="1:11" ht="13.5" thickTop="1">
      <c r="A39" s="20"/>
      <c r="B39" s="60"/>
      <c r="C39" s="2"/>
      <c r="D39" s="69"/>
      <c r="E39" s="69"/>
      <c r="F39" s="80"/>
      <c r="G39" s="71"/>
      <c r="H39" s="80"/>
      <c r="I39" s="78"/>
      <c r="J39" s="64"/>
      <c r="K39" s="14"/>
    </row>
    <row r="40" spans="1:11" ht="13.5">
      <c r="A40" s="12"/>
      <c r="B40" s="21"/>
      <c r="C40" s="11"/>
      <c r="D40" s="14"/>
      <c r="E40" s="14"/>
      <c r="F40" s="79"/>
      <c r="G40" s="71"/>
      <c r="H40" s="80"/>
      <c r="I40" s="79"/>
      <c r="J40" s="14"/>
      <c r="K40" s="14"/>
    </row>
    <row r="41" spans="1:9" ht="13.5">
      <c r="A41" s="12"/>
      <c r="B41" s="21"/>
      <c r="F41" s="79"/>
      <c r="G41" s="79"/>
      <c r="H41" s="79"/>
      <c r="I41" s="79"/>
    </row>
    <row r="42" spans="2:8" ht="14.25" customHeight="1">
      <c r="B42" s="21"/>
      <c r="E42" s="14"/>
      <c r="F42" s="14"/>
      <c r="G42" s="14"/>
      <c r="H42" s="14"/>
    </row>
    <row r="43" spans="5:8" ht="12.75">
      <c r="E43" s="74"/>
      <c r="F43" s="74"/>
      <c r="G43" s="75"/>
      <c r="H43" s="69"/>
    </row>
    <row r="44" spans="5:8" ht="12.75">
      <c r="E44" s="74"/>
      <c r="F44" s="74"/>
      <c r="G44" s="75"/>
      <c r="H44" s="69"/>
    </row>
    <row r="45" spans="5:9" ht="12.75">
      <c r="E45" s="74"/>
      <c r="F45" s="74"/>
      <c r="G45" s="75"/>
      <c r="H45" s="75"/>
      <c r="I45" s="77"/>
    </row>
    <row r="46" spans="5:9" ht="12.75">
      <c r="E46" s="70"/>
      <c r="F46" s="69"/>
      <c r="G46" s="70"/>
      <c r="H46" s="75"/>
      <c r="I46" s="77"/>
    </row>
    <row r="47" spans="5:9" ht="12.75">
      <c r="E47" s="63"/>
      <c r="F47" s="64"/>
      <c r="G47" s="63"/>
      <c r="H47" s="75"/>
      <c r="I47" s="77"/>
    </row>
    <row r="48" spans="5:8" ht="12.75">
      <c r="E48" s="72"/>
      <c r="F48" s="69"/>
      <c r="G48" s="72"/>
      <c r="H48" s="69"/>
    </row>
    <row r="49" spans="5:8" ht="12.75">
      <c r="E49" s="66"/>
      <c r="F49" s="67"/>
      <c r="G49" s="68"/>
      <c r="H49" s="69"/>
    </row>
    <row r="50" spans="5:8" ht="12.75">
      <c r="E50" s="71"/>
      <c r="F50" s="64"/>
      <c r="G50" s="72"/>
      <c r="H50" s="69"/>
    </row>
    <row r="51" spans="5:8" ht="12.75">
      <c r="E51" s="66"/>
      <c r="F51" s="67"/>
      <c r="G51" s="63"/>
      <c r="H51" s="65"/>
    </row>
    <row r="52" spans="5:8" ht="12.75">
      <c r="E52" s="74"/>
      <c r="F52" s="74"/>
      <c r="G52" s="72"/>
      <c r="H52" s="73"/>
    </row>
    <row r="53" spans="5:8" ht="12.75">
      <c r="E53" s="74"/>
      <c r="F53" s="74"/>
      <c r="G53" s="68"/>
      <c r="H53" s="69"/>
    </row>
    <row r="54" spans="5:8" ht="12.75">
      <c r="E54" s="14"/>
      <c r="F54" s="14"/>
      <c r="G54" s="14"/>
      <c r="H54" s="14"/>
    </row>
  </sheetData>
  <sheetProtection password="C6E4" sheet="1" objects="1" scenarios="1"/>
  <mergeCells count="18">
    <mergeCell ref="A28:A30"/>
    <mergeCell ref="A8:A9"/>
    <mergeCell ref="A14:A15"/>
    <mergeCell ref="A16:A27"/>
    <mergeCell ref="C14:C15"/>
    <mergeCell ref="A3:A4"/>
    <mergeCell ref="A5:A6"/>
    <mergeCell ref="A10:A11"/>
    <mergeCell ref="D14:D15"/>
    <mergeCell ref="A35:A38"/>
    <mergeCell ref="A31:A34"/>
    <mergeCell ref="C31:C34"/>
    <mergeCell ref="C35:C38"/>
    <mergeCell ref="C16:C19"/>
    <mergeCell ref="C20:C23"/>
    <mergeCell ref="C24:C27"/>
    <mergeCell ref="C28:C30"/>
    <mergeCell ref="B14:B15"/>
  </mergeCells>
  <printOptions horizontalCentered="1"/>
  <pageMargins left="0.75" right="0.5" top="1" bottom="1" header="0.5" footer="0.5"/>
  <pageSetup fitToHeight="1" fitToWidth="1" horizontalDpi="600" verticalDpi="600" orientation="landscape" scale="77" r:id="rId3"/>
  <headerFooter alignWithMargins="0">
    <oddHeader>&amp;C&amp;"Arial,Bold"&amp;12Kitsap County Stormwater BMP Credits and Equations</oddHeader>
    <oddFooter>&amp;LHerrera Environmental Consultants&amp;CPage &amp;P of &amp;N&amp;RPrinted &amp;D</oddFooter>
  </headerFooter>
  <legacyDrawing r:id="rId2"/>
</worksheet>
</file>

<file path=xl/worksheets/sheet2.xml><?xml version="1.0" encoding="utf-8"?>
<worksheet xmlns="http://schemas.openxmlformats.org/spreadsheetml/2006/main" xmlns:r="http://schemas.openxmlformats.org/officeDocument/2006/relationships">
  <dimension ref="A1:E119"/>
  <sheetViews>
    <sheetView showGridLines="0" zoomScalePageLayoutView="0" workbookViewId="0" topLeftCell="A1">
      <selection activeCell="A4" sqref="A4:E4"/>
    </sheetView>
  </sheetViews>
  <sheetFormatPr defaultColWidth="9.140625" defaultRowHeight="12.75"/>
  <cols>
    <col min="1" max="1" width="2.7109375" style="278" customWidth="1"/>
    <col min="2" max="2" width="2.140625" style="278" customWidth="1"/>
    <col min="3" max="3" width="3.28125" style="278" customWidth="1"/>
    <col min="4" max="4" width="2.140625" style="278" customWidth="1"/>
    <col min="5" max="5" width="120.421875" style="278" customWidth="1"/>
    <col min="6" max="16384" width="9.140625" style="278" customWidth="1"/>
  </cols>
  <sheetData>
    <row r="1" spans="1:5" s="354" customFormat="1" ht="16.5" thickBot="1">
      <c r="A1" s="352" t="s">
        <v>48</v>
      </c>
      <c r="B1" s="353"/>
      <c r="C1" s="352"/>
      <c r="D1" s="352"/>
      <c r="E1" s="353"/>
    </row>
    <row r="2" ht="5.25" customHeight="1">
      <c r="A2" s="355"/>
    </row>
    <row r="3" spans="1:5" ht="26.25" customHeight="1">
      <c r="A3" s="375" t="s">
        <v>32</v>
      </c>
      <c r="B3" s="375"/>
      <c r="C3" s="375"/>
      <c r="D3" s="375"/>
      <c r="E3" s="375"/>
    </row>
    <row r="4" spans="1:5" ht="34.5" customHeight="1">
      <c r="A4" s="375" t="s">
        <v>33</v>
      </c>
      <c r="B4" s="375"/>
      <c r="C4" s="375"/>
      <c r="D4" s="375"/>
      <c r="E4" s="375"/>
    </row>
    <row r="5" spans="1:5" ht="53.25" customHeight="1">
      <c r="A5" s="375" t="s">
        <v>12</v>
      </c>
      <c r="B5" s="375"/>
      <c r="C5" s="375"/>
      <c r="D5" s="375"/>
      <c r="E5" s="375"/>
    </row>
    <row r="6" spans="1:5" ht="45.75" customHeight="1">
      <c r="A6" s="375" t="s">
        <v>39</v>
      </c>
      <c r="B6" s="375"/>
      <c r="C6" s="375"/>
      <c r="D6" s="375"/>
      <c r="E6" s="375"/>
    </row>
    <row r="7" spans="1:5" s="356" customFormat="1" ht="28.5" customHeight="1">
      <c r="A7" s="375" t="s">
        <v>299</v>
      </c>
      <c r="B7" s="375"/>
      <c r="C7" s="375"/>
      <c r="D7" s="375"/>
      <c r="E7" s="375"/>
    </row>
    <row r="8" spans="1:5" ht="57" customHeight="1">
      <c r="A8" s="375" t="s">
        <v>320</v>
      </c>
      <c r="B8" s="375"/>
      <c r="C8" s="375"/>
      <c r="D8" s="375"/>
      <c r="E8" s="375"/>
    </row>
    <row r="9" spans="1:5" ht="90.75" customHeight="1">
      <c r="A9" s="375" t="s">
        <v>21</v>
      </c>
      <c r="B9" s="375"/>
      <c r="C9" s="375"/>
      <c r="D9" s="375"/>
      <c r="E9" s="375"/>
    </row>
    <row r="11" spans="1:5" s="354" customFormat="1" ht="16.5" thickBot="1">
      <c r="A11" s="352" t="s">
        <v>49</v>
      </c>
      <c r="B11" s="353"/>
      <c r="C11" s="352"/>
      <c r="D11" s="352"/>
      <c r="E11" s="353"/>
    </row>
    <row r="12" ht="5.25" customHeight="1">
      <c r="A12" s="355"/>
    </row>
    <row r="13" spans="1:4" ht="12.75">
      <c r="A13" s="278" t="s">
        <v>265</v>
      </c>
      <c r="B13" s="355" t="s">
        <v>298</v>
      </c>
      <c r="C13" s="355"/>
      <c r="D13" s="355"/>
    </row>
    <row r="14" ht="5.25" customHeight="1">
      <c r="A14" s="355"/>
    </row>
    <row r="15" spans="1:4" ht="12.75">
      <c r="A15" s="278" t="s">
        <v>266</v>
      </c>
      <c r="B15" s="355" t="s">
        <v>268</v>
      </c>
      <c r="C15" s="355"/>
      <c r="D15" s="355"/>
    </row>
    <row r="16" ht="5.25" customHeight="1">
      <c r="A16" s="355"/>
    </row>
    <row r="17" spans="1:4" ht="12.75">
      <c r="A17" s="278" t="s">
        <v>267</v>
      </c>
      <c r="B17" s="355" t="s">
        <v>269</v>
      </c>
      <c r="C17" s="355"/>
      <c r="D17" s="355"/>
    </row>
    <row r="18" ht="5.25" customHeight="1">
      <c r="A18" s="355"/>
    </row>
    <row r="19" spans="1:4" ht="12.75">
      <c r="A19" s="278" t="s">
        <v>26</v>
      </c>
      <c r="B19" s="355" t="s">
        <v>281</v>
      </c>
      <c r="C19" s="355"/>
      <c r="D19" s="355"/>
    </row>
    <row r="20" ht="12.75">
      <c r="B20" s="355" t="s">
        <v>31</v>
      </c>
    </row>
    <row r="21" ht="12.75">
      <c r="B21" s="355" t="s">
        <v>29</v>
      </c>
    </row>
    <row r="22" ht="5.25" customHeight="1">
      <c r="A22" s="355"/>
    </row>
    <row r="23" spans="3:4" ht="12.75">
      <c r="C23" s="357" t="s">
        <v>283</v>
      </c>
      <c r="D23" s="355"/>
    </row>
    <row r="24" spans="3:4" ht="12.75">
      <c r="C24" s="358" t="s">
        <v>300</v>
      </c>
      <c r="D24" s="355" t="s">
        <v>293</v>
      </c>
    </row>
    <row r="25" spans="3:5" ht="12.75">
      <c r="C25" s="355"/>
      <c r="D25" s="355"/>
      <c r="E25" s="278" t="s">
        <v>295</v>
      </c>
    </row>
    <row r="26" spans="3:4" ht="12.75">
      <c r="C26" s="357" t="s">
        <v>284</v>
      </c>
      <c r="D26" s="355"/>
    </row>
    <row r="27" spans="3:4" ht="12.75">
      <c r="C27" s="358" t="s">
        <v>300</v>
      </c>
      <c r="D27" s="355" t="s">
        <v>294</v>
      </c>
    </row>
    <row r="28" spans="3:5" ht="12.75">
      <c r="C28" s="358"/>
      <c r="D28" s="355"/>
      <c r="E28" s="278" t="s">
        <v>295</v>
      </c>
    </row>
    <row r="29" spans="3:4" ht="12.75">
      <c r="C29" s="358" t="s">
        <v>301</v>
      </c>
      <c r="D29" s="355" t="s">
        <v>290</v>
      </c>
    </row>
    <row r="30" spans="3:4" ht="12.75">
      <c r="C30" s="357" t="s">
        <v>318</v>
      </c>
      <c r="D30" s="355"/>
    </row>
    <row r="31" spans="3:4" ht="12.75">
      <c r="C31" s="358" t="s">
        <v>300</v>
      </c>
      <c r="D31" s="355" t="s">
        <v>287</v>
      </c>
    </row>
    <row r="32" spans="3:5" ht="12.75">
      <c r="C32" s="358"/>
      <c r="D32" s="355"/>
      <c r="E32" s="278" t="s">
        <v>319</v>
      </c>
    </row>
    <row r="33" spans="3:4" ht="12.75">
      <c r="C33" s="358" t="s">
        <v>301</v>
      </c>
      <c r="D33" s="355" t="s">
        <v>304</v>
      </c>
    </row>
    <row r="34" spans="3:4" ht="12.75">
      <c r="C34" s="357" t="s">
        <v>286</v>
      </c>
      <c r="D34" s="355"/>
    </row>
    <row r="35" spans="3:4" ht="12.75">
      <c r="C35" s="358" t="s">
        <v>300</v>
      </c>
      <c r="D35" s="355" t="s">
        <v>291</v>
      </c>
    </row>
    <row r="36" spans="3:5" ht="51">
      <c r="C36" s="358"/>
      <c r="D36" s="355"/>
      <c r="E36" s="278" t="s">
        <v>25</v>
      </c>
    </row>
    <row r="37" spans="3:4" ht="12.75">
      <c r="C37" s="358" t="s">
        <v>301</v>
      </c>
      <c r="D37" s="355" t="s">
        <v>305</v>
      </c>
    </row>
    <row r="38" spans="3:4" ht="12.75">
      <c r="C38" s="357" t="s">
        <v>285</v>
      </c>
      <c r="D38" s="355"/>
    </row>
    <row r="39" spans="3:4" ht="12.75">
      <c r="C39" s="358" t="s">
        <v>300</v>
      </c>
      <c r="D39" s="355" t="s">
        <v>292</v>
      </c>
    </row>
    <row r="40" spans="3:5" ht="12.75">
      <c r="C40" s="358"/>
      <c r="D40" s="355"/>
      <c r="E40" s="278" t="s">
        <v>297</v>
      </c>
    </row>
    <row r="41" spans="3:4" ht="12.75">
      <c r="C41" s="358" t="s">
        <v>301</v>
      </c>
      <c r="D41" s="355" t="s">
        <v>306</v>
      </c>
    </row>
    <row r="42" ht="5.25" customHeight="1">
      <c r="A42" s="355"/>
    </row>
    <row r="43" spans="1:4" ht="12.75">
      <c r="A43" s="278" t="s">
        <v>27</v>
      </c>
      <c r="B43" s="355" t="s">
        <v>279</v>
      </c>
      <c r="C43" s="355"/>
      <c r="D43" s="355"/>
    </row>
    <row r="44" spans="2:4" ht="12.75">
      <c r="B44" s="355" t="s">
        <v>307</v>
      </c>
      <c r="D44" s="355"/>
    </row>
    <row r="45" spans="2:4" ht="12.75">
      <c r="B45" s="355" t="s">
        <v>29</v>
      </c>
      <c r="D45" s="355"/>
    </row>
    <row r="46" ht="5.25" customHeight="1">
      <c r="A46" s="355"/>
    </row>
    <row r="47" spans="3:4" ht="12.75">
      <c r="C47" s="357" t="s">
        <v>274</v>
      </c>
      <c r="D47" s="355"/>
    </row>
    <row r="48" spans="3:4" ht="12.75">
      <c r="C48" s="358" t="s">
        <v>300</v>
      </c>
      <c r="D48" s="355" t="s">
        <v>288</v>
      </c>
    </row>
    <row r="49" spans="3:5" ht="12.75">
      <c r="C49" s="358"/>
      <c r="E49" s="278" t="s">
        <v>308</v>
      </c>
    </row>
    <row r="50" spans="3:4" ht="12.75">
      <c r="C50" s="358" t="s">
        <v>301</v>
      </c>
      <c r="D50" s="355" t="s">
        <v>4</v>
      </c>
    </row>
    <row r="51" ht="12.75">
      <c r="E51" s="278" t="s">
        <v>273</v>
      </c>
    </row>
    <row r="52" spans="3:4" ht="12.75">
      <c r="C52" s="359" t="s">
        <v>302</v>
      </c>
      <c r="D52" s="355" t="s">
        <v>271</v>
      </c>
    </row>
    <row r="53" spans="3:5" ht="12.75">
      <c r="C53" s="359"/>
      <c r="D53" s="355"/>
      <c r="E53" s="278" t="s">
        <v>6</v>
      </c>
    </row>
    <row r="54" spans="3:5" ht="12.75">
      <c r="C54" s="358"/>
      <c r="E54" s="278" t="s">
        <v>282</v>
      </c>
    </row>
    <row r="55" spans="3:4" ht="12.75">
      <c r="C55" s="358" t="s">
        <v>303</v>
      </c>
      <c r="D55" s="355" t="s">
        <v>309</v>
      </c>
    </row>
    <row r="56" spans="3:4" ht="12.75">
      <c r="C56" s="358"/>
      <c r="D56" s="355" t="s">
        <v>1</v>
      </c>
    </row>
    <row r="57" ht="12.75">
      <c r="C57" s="357" t="s">
        <v>270</v>
      </c>
    </row>
    <row r="58" spans="3:4" ht="12.75">
      <c r="C58" s="359" t="s">
        <v>300</v>
      </c>
      <c r="D58" s="355" t="s">
        <v>289</v>
      </c>
    </row>
    <row r="59" spans="3:4" ht="12.75">
      <c r="C59" s="358" t="s">
        <v>301</v>
      </c>
      <c r="D59" s="355" t="s">
        <v>40</v>
      </c>
    </row>
    <row r="60" spans="3:4" ht="12.75">
      <c r="C60" s="359" t="s">
        <v>302</v>
      </c>
      <c r="D60" s="355" t="s">
        <v>272</v>
      </c>
    </row>
    <row r="61" spans="3:5" ht="12.75">
      <c r="C61" s="359"/>
      <c r="D61" s="355"/>
      <c r="E61" s="278" t="s">
        <v>7</v>
      </c>
    </row>
    <row r="62" spans="3:5" ht="12.75">
      <c r="C62" s="359"/>
      <c r="D62" s="355"/>
      <c r="E62" s="278" t="s">
        <v>310</v>
      </c>
    </row>
    <row r="63" spans="3:4" ht="12.75">
      <c r="C63" s="358" t="s">
        <v>303</v>
      </c>
      <c r="D63" s="355" t="s">
        <v>311</v>
      </c>
    </row>
    <row r="64" spans="3:4" ht="12.75">
      <c r="C64" s="358"/>
      <c r="D64" s="355" t="s">
        <v>2</v>
      </c>
    </row>
    <row r="65" ht="5.25" customHeight="1">
      <c r="A65" s="355"/>
    </row>
    <row r="66" spans="1:4" ht="12.75">
      <c r="A66" s="278" t="s">
        <v>28</v>
      </c>
      <c r="B66" s="355" t="s">
        <v>280</v>
      </c>
      <c r="C66" s="355"/>
      <c r="D66" s="355"/>
    </row>
    <row r="67" ht="5.25" customHeight="1">
      <c r="A67" s="355"/>
    </row>
    <row r="68" spans="3:4" ht="12.75">
      <c r="C68" s="357" t="s">
        <v>275</v>
      </c>
      <c r="D68" s="355"/>
    </row>
    <row r="69" spans="3:4" ht="12.75">
      <c r="C69" s="359" t="s">
        <v>300</v>
      </c>
      <c r="D69" s="355" t="s">
        <v>41</v>
      </c>
    </row>
    <row r="70" spans="3:4" ht="12.75">
      <c r="C70" s="358" t="s">
        <v>301</v>
      </c>
      <c r="D70" s="355" t="s">
        <v>276</v>
      </c>
    </row>
    <row r="71" spans="3:5" ht="12.75">
      <c r="C71" s="359"/>
      <c r="D71" s="355"/>
      <c r="E71" s="278" t="s">
        <v>8</v>
      </c>
    </row>
    <row r="72" spans="3:4" ht="12.75">
      <c r="C72" s="359" t="s">
        <v>302</v>
      </c>
      <c r="D72" s="355" t="s">
        <v>312</v>
      </c>
    </row>
    <row r="73" spans="3:4" ht="12.75">
      <c r="C73" s="357" t="s">
        <v>277</v>
      </c>
      <c r="D73" s="355"/>
    </row>
    <row r="74" spans="3:4" ht="12.75">
      <c r="C74" s="359" t="s">
        <v>300</v>
      </c>
      <c r="D74" s="355" t="s">
        <v>41</v>
      </c>
    </row>
    <row r="75" spans="3:4" ht="12.75">
      <c r="C75" s="358" t="s">
        <v>301</v>
      </c>
      <c r="D75" s="355" t="s">
        <v>278</v>
      </c>
    </row>
    <row r="76" spans="3:5" ht="12.75">
      <c r="C76" s="359"/>
      <c r="D76" s="355"/>
      <c r="E76" s="278" t="s">
        <v>9</v>
      </c>
    </row>
    <row r="77" spans="3:4" ht="12.75">
      <c r="C77" s="359" t="s">
        <v>302</v>
      </c>
      <c r="D77" s="355" t="s">
        <v>313</v>
      </c>
    </row>
    <row r="78" ht="5.25" customHeight="1">
      <c r="A78" s="355"/>
    </row>
    <row r="79" spans="1:2" ht="12.75">
      <c r="A79" s="278" t="s">
        <v>30</v>
      </c>
      <c r="B79" s="355" t="s">
        <v>296</v>
      </c>
    </row>
    <row r="80" ht="5.25" customHeight="1">
      <c r="A80" s="355"/>
    </row>
    <row r="81" ht="12.75">
      <c r="A81" s="355" t="s">
        <v>42</v>
      </c>
    </row>
    <row r="82" ht="12.75">
      <c r="A82" s="355" t="s">
        <v>5</v>
      </c>
    </row>
    <row r="84" spans="1:5" s="354" customFormat="1" ht="16.5" thickBot="1">
      <c r="A84" s="352" t="s">
        <v>13</v>
      </c>
      <c r="B84" s="353"/>
      <c r="C84" s="352"/>
      <c r="D84" s="352"/>
      <c r="E84" s="353"/>
    </row>
    <row r="85" ht="5.25" customHeight="1">
      <c r="A85" s="355"/>
    </row>
    <row r="86" spans="1:4" ht="12.75">
      <c r="A86" s="278" t="s">
        <v>265</v>
      </c>
      <c r="B86" s="355" t="s">
        <v>298</v>
      </c>
      <c r="C86" s="355"/>
      <c r="D86" s="355"/>
    </row>
    <row r="87" ht="5.25" customHeight="1">
      <c r="A87" s="355"/>
    </row>
    <row r="88" spans="1:4" ht="12.75">
      <c r="A88" s="278" t="s">
        <v>266</v>
      </c>
      <c r="B88" s="355" t="s">
        <v>14</v>
      </c>
      <c r="C88" s="355"/>
      <c r="D88" s="355"/>
    </row>
    <row r="89" ht="5.25" customHeight="1">
      <c r="A89" s="355"/>
    </row>
    <row r="90" spans="1:4" ht="12.75">
      <c r="A90" s="278" t="s">
        <v>267</v>
      </c>
      <c r="B90" s="355" t="s">
        <v>15</v>
      </c>
      <c r="C90" s="355"/>
      <c r="D90" s="355"/>
    </row>
    <row r="91" spans="2:4" ht="12.75">
      <c r="B91" s="355" t="s">
        <v>16</v>
      </c>
      <c r="D91" s="355"/>
    </row>
    <row r="92" spans="2:4" ht="12.75">
      <c r="B92" s="355" t="s">
        <v>29</v>
      </c>
      <c r="D92" s="355"/>
    </row>
    <row r="93" ht="5.25" customHeight="1">
      <c r="A93" s="355"/>
    </row>
    <row r="94" spans="3:4" ht="12.75">
      <c r="C94" s="357" t="s">
        <v>274</v>
      </c>
      <c r="D94" s="355"/>
    </row>
    <row r="95" spans="3:4" ht="12.75">
      <c r="C95" s="358" t="s">
        <v>300</v>
      </c>
      <c r="D95" s="355" t="s">
        <v>17</v>
      </c>
    </row>
    <row r="96" spans="3:5" ht="12.75">
      <c r="C96" s="358"/>
      <c r="E96" s="278" t="s">
        <v>308</v>
      </c>
    </row>
    <row r="97" spans="3:4" ht="12.75">
      <c r="C97" s="358" t="s">
        <v>301</v>
      </c>
      <c r="D97" s="355" t="s">
        <v>4</v>
      </c>
    </row>
    <row r="98" ht="12.75">
      <c r="E98" s="278" t="s">
        <v>273</v>
      </c>
    </row>
    <row r="99" spans="3:4" ht="12.75">
      <c r="C99" s="359" t="s">
        <v>302</v>
      </c>
      <c r="D99" s="355" t="s">
        <v>271</v>
      </c>
    </row>
    <row r="100" spans="3:5" ht="12.75">
      <c r="C100" s="359"/>
      <c r="D100" s="355"/>
      <c r="E100" s="278" t="s">
        <v>19</v>
      </c>
    </row>
    <row r="101" spans="3:5" ht="12.75">
      <c r="C101" s="358"/>
      <c r="E101" s="278" t="s">
        <v>282</v>
      </c>
    </row>
    <row r="102" spans="3:4" ht="12.75">
      <c r="C102" s="358" t="s">
        <v>303</v>
      </c>
      <c r="D102" s="355" t="s">
        <v>309</v>
      </c>
    </row>
    <row r="103" spans="3:4" ht="12.75">
      <c r="C103" s="358"/>
      <c r="D103" s="355" t="s">
        <v>1</v>
      </c>
    </row>
    <row r="104" spans="3:4" ht="5.25" customHeight="1">
      <c r="C104" s="358"/>
      <c r="D104" s="355"/>
    </row>
    <row r="105" ht="12.75">
      <c r="A105" s="355" t="s">
        <v>18</v>
      </c>
    </row>
    <row r="106" spans="3:4" ht="12.75">
      <c r="C106" s="358"/>
      <c r="D106" s="355"/>
    </row>
    <row r="107" spans="1:5" s="354" customFormat="1" ht="16.5" thickBot="1">
      <c r="A107" s="352" t="s">
        <v>50</v>
      </c>
      <c r="B107" s="353"/>
      <c r="C107" s="353"/>
      <c r="D107" s="353"/>
      <c r="E107" s="353"/>
    </row>
    <row r="108" ht="5.25" customHeight="1">
      <c r="A108" s="355"/>
    </row>
    <row r="109" ht="12.75">
      <c r="A109" s="355" t="s">
        <v>34</v>
      </c>
    </row>
    <row r="110" ht="5.25" customHeight="1">
      <c r="A110" s="355"/>
    </row>
    <row r="111" ht="12.75">
      <c r="A111" s="355" t="s">
        <v>35</v>
      </c>
    </row>
    <row r="112" ht="4.5" customHeight="1">
      <c r="A112" s="355"/>
    </row>
    <row r="113" ht="12.75">
      <c r="A113" s="355" t="s">
        <v>37</v>
      </c>
    </row>
    <row r="114" ht="12.75">
      <c r="A114" s="274" t="s">
        <v>38</v>
      </c>
    </row>
    <row r="115" ht="4.5" customHeight="1">
      <c r="A115" s="355"/>
    </row>
    <row r="116" ht="12.75">
      <c r="A116" s="355" t="s">
        <v>314</v>
      </c>
    </row>
    <row r="117" ht="4.5" customHeight="1">
      <c r="A117" s="355"/>
    </row>
    <row r="118" ht="12.75">
      <c r="A118" s="355" t="s">
        <v>36</v>
      </c>
    </row>
    <row r="119" ht="12.75">
      <c r="A119" s="274" t="s">
        <v>315</v>
      </c>
    </row>
  </sheetData>
  <sheetProtection password="C6E4" sheet="1"/>
  <mergeCells count="7">
    <mergeCell ref="A3:E3"/>
    <mergeCell ref="A8:E8"/>
    <mergeCell ref="A9:E9"/>
    <mergeCell ref="A4:E4"/>
    <mergeCell ref="A7:E7"/>
    <mergeCell ref="A5:E5"/>
    <mergeCell ref="A6:E6"/>
  </mergeCells>
  <printOptions/>
  <pageMargins left="0.75" right="0.75" top="1" bottom="1" header="0.5" footer="0.5"/>
  <pageSetup fitToHeight="2" horizontalDpi="600" verticalDpi="600" orientation="portrait" scale="68" r:id="rId1"/>
  <headerFooter alignWithMargins="0">
    <oddHeader>&amp;C&amp;"Times New Roman,Bold"&amp;12Kitsap County Simplified Sizing Tool for Stormwater BMPs</oddHeader>
    <oddFooter>&amp;R&amp;"Times New Roman,Regular"Herrera Environmental Consultants</oddFooter>
  </headerFooter>
  <rowBreaks count="1" manualBreakCount="1">
    <brk id="56" max="4" man="1"/>
  </rowBreaks>
</worksheet>
</file>

<file path=xl/worksheets/sheet3.xml><?xml version="1.0" encoding="utf-8"?>
<worksheet xmlns="http://schemas.openxmlformats.org/spreadsheetml/2006/main" xmlns:r="http://schemas.openxmlformats.org/officeDocument/2006/relationships">
  <sheetPr>
    <pageSetUpPr fitToPage="1"/>
  </sheetPr>
  <dimension ref="A1:V70"/>
  <sheetViews>
    <sheetView tabSelected="1" workbookViewId="0" topLeftCell="A1">
      <selection activeCell="H34" sqref="H34"/>
    </sheetView>
  </sheetViews>
  <sheetFormatPr defaultColWidth="9.140625" defaultRowHeight="12.75"/>
  <cols>
    <col min="1" max="1" width="1.7109375" style="35" customWidth="1"/>
    <col min="2" max="2" width="20.421875" style="35" customWidth="1"/>
    <col min="3" max="3" width="8.8515625" style="35" customWidth="1"/>
    <col min="4" max="4" width="9.28125" style="35" customWidth="1"/>
    <col min="5" max="5" width="2.28125" style="35" customWidth="1"/>
    <col min="6" max="6" width="23.00390625" style="35" bestFit="1" customWidth="1"/>
    <col min="7" max="7" width="1.57421875" style="35" bestFit="1" customWidth="1"/>
    <col min="8" max="8" width="9.7109375" style="35" customWidth="1"/>
    <col min="9" max="9" width="4.00390625" style="35" bestFit="1" customWidth="1"/>
    <col min="10" max="10" width="3.7109375" style="36" customWidth="1"/>
    <col min="11" max="11" width="2.7109375" style="36" customWidth="1"/>
    <col min="12" max="12" width="8.140625" style="36" customWidth="1"/>
    <col min="13" max="13" width="3.421875" style="36" customWidth="1"/>
    <col min="14" max="14" width="8.140625" style="36" customWidth="1"/>
    <col min="15" max="15" width="4.421875" style="36" customWidth="1"/>
    <col min="16" max="16" width="8.140625" style="35" customWidth="1"/>
    <col min="17" max="17" width="3.421875" style="35" customWidth="1"/>
    <col min="18" max="18" width="3.140625" style="22" customWidth="1"/>
    <col min="19" max="19" width="16.140625" style="35" bestFit="1" customWidth="1"/>
    <col min="20" max="20" width="3.7109375" style="35" customWidth="1"/>
    <col min="21" max="16384" width="9.140625" style="35" customWidth="1"/>
  </cols>
  <sheetData>
    <row r="1" spans="1:20" s="214" customFormat="1" ht="21" thickBot="1">
      <c r="A1" s="211" t="s">
        <v>262</v>
      </c>
      <c r="B1" s="212"/>
      <c r="C1" s="212"/>
      <c r="D1" s="212"/>
      <c r="E1" s="212"/>
      <c r="F1" s="212"/>
      <c r="G1" s="212"/>
      <c r="H1" s="212"/>
      <c r="I1" s="212"/>
      <c r="J1" s="212"/>
      <c r="K1" s="212"/>
      <c r="L1" s="212"/>
      <c r="M1" s="212"/>
      <c r="N1" s="212"/>
      <c r="O1" s="212"/>
      <c r="P1" s="212"/>
      <c r="Q1" s="212"/>
      <c r="R1" s="212"/>
      <c r="S1" s="212"/>
      <c r="T1" s="213"/>
    </row>
    <row r="2" spans="1:22" ht="6" customHeight="1" thickBot="1">
      <c r="A2" s="57"/>
      <c r="B2" s="38"/>
      <c r="C2" s="38"/>
      <c r="D2" s="38"/>
      <c r="E2" s="38"/>
      <c r="F2" s="38"/>
      <c r="G2" s="38"/>
      <c r="H2" s="38"/>
      <c r="I2" s="38"/>
      <c r="J2" s="50"/>
      <c r="K2" s="50"/>
      <c r="L2" s="50"/>
      <c r="M2" s="50"/>
      <c r="N2" s="50"/>
      <c r="O2" s="50"/>
      <c r="P2" s="38"/>
      <c r="Q2" s="38"/>
      <c r="R2" s="38"/>
      <c r="S2" s="38"/>
      <c r="T2" s="51"/>
      <c r="V2" s="215"/>
    </row>
    <row r="3" spans="1:22" ht="13.5" thickBot="1">
      <c r="A3" s="418" t="s">
        <v>113</v>
      </c>
      <c r="B3" s="419"/>
      <c r="C3" s="419"/>
      <c r="D3" s="419"/>
      <c r="E3" s="419"/>
      <c r="F3" s="419"/>
      <c r="G3" s="419"/>
      <c r="H3" s="419"/>
      <c r="I3" s="411"/>
      <c r="J3" s="411"/>
      <c r="K3" s="411"/>
      <c r="L3" s="411"/>
      <c r="M3" s="411"/>
      <c r="N3" s="411"/>
      <c r="O3" s="411"/>
      <c r="P3" s="411"/>
      <c r="Q3" s="38"/>
      <c r="R3" s="38"/>
      <c r="S3" s="130"/>
      <c r="T3" s="51" t="s">
        <v>57</v>
      </c>
      <c r="V3" s="216"/>
    </row>
    <row r="4" spans="1:20" ht="6" customHeight="1" thickBot="1">
      <c r="A4" s="410"/>
      <c r="B4" s="411"/>
      <c r="C4" s="411"/>
      <c r="D4" s="411"/>
      <c r="E4" s="411"/>
      <c r="F4" s="411"/>
      <c r="G4" s="411"/>
      <c r="H4" s="411"/>
      <c r="I4" s="411"/>
      <c r="J4" s="411"/>
      <c r="K4" s="411"/>
      <c r="L4" s="411"/>
      <c r="M4" s="411"/>
      <c r="N4" s="411"/>
      <c r="O4" s="411"/>
      <c r="P4" s="411"/>
      <c r="Q4" s="37"/>
      <c r="R4" s="37"/>
      <c r="S4" s="37"/>
      <c r="T4" s="52"/>
    </row>
    <row r="5" spans="1:20" s="22" customFormat="1" ht="13.5" thickBot="1">
      <c r="A5" s="404" t="s">
        <v>63</v>
      </c>
      <c r="B5" s="405"/>
      <c r="C5" s="405"/>
      <c r="D5" s="405"/>
      <c r="E5" s="405"/>
      <c r="F5" s="405"/>
      <c r="G5" s="405"/>
      <c r="H5" s="405"/>
      <c r="I5" s="405"/>
      <c r="J5" s="405"/>
      <c r="K5" s="405"/>
      <c r="L5" s="405"/>
      <c r="M5" s="405"/>
      <c r="N5" s="405"/>
      <c r="O5" s="405"/>
      <c r="P5" s="405"/>
      <c r="Q5" s="37"/>
      <c r="R5" s="37"/>
      <c r="S5" s="166"/>
      <c r="T5" s="52" t="s">
        <v>51</v>
      </c>
    </row>
    <row r="6" spans="1:21" s="22" customFormat="1" ht="6" customHeight="1">
      <c r="A6" s="410"/>
      <c r="B6" s="411"/>
      <c r="C6" s="411"/>
      <c r="D6" s="411"/>
      <c r="E6" s="411"/>
      <c r="F6" s="411"/>
      <c r="G6" s="411"/>
      <c r="H6" s="411"/>
      <c r="I6" s="411"/>
      <c r="J6" s="411"/>
      <c r="K6" s="411"/>
      <c r="L6" s="411"/>
      <c r="M6" s="411"/>
      <c r="N6" s="411"/>
      <c r="O6" s="411"/>
      <c r="P6" s="411"/>
      <c r="Q6" s="217"/>
      <c r="R6" s="217"/>
      <c r="S6" s="217"/>
      <c r="T6" s="218"/>
      <c r="U6" s="35"/>
    </row>
    <row r="7" spans="1:21" s="22" customFormat="1" ht="12.75">
      <c r="A7" s="406" t="s">
        <v>131</v>
      </c>
      <c r="B7" s="407"/>
      <c r="C7" s="407"/>
      <c r="D7" s="407"/>
      <c r="E7" s="407"/>
      <c r="F7" s="407"/>
      <c r="G7" s="407"/>
      <c r="H7" s="407"/>
      <c r="I7" s="407"/>
      <c r="J7" s="407"/>
      <c r="K7" s="407"/>
      <c r="L7" s="407"/>
      <c r="M7" s="407"/>
      <c r="N7" s="407"/>
      <c r="O7" s="407"/>
      <c r="P7" s="407"/>
      <c r="Q7" s="37"/>
      <c r="R7" s="125"/>
      <c r="S7" s="164">
        <f>IF(S5="","",IF(S59&gt;=S5,"PASS","FAIL"))</f>
      </c>
      <c r="T7" s="218"/>
      <c r="U7" s="35"/>
    </row>
    <row r="8" spans="1:21" s="22" customFormat="1" ht="12.75">
      <c r="A8" s="57"/>
      <c r="B8" s="38"/>
      <c r="C8" s="38"/>
      <c r="D8" s="38"/>
      <c r="E8" s="38"/>
      <c r="F8" s="38"/>
      <c r="G8" s="217"/>
      <c r="H8" s="217"/>
      <c r="I8" s="217"/>
      <c r="J8" s="217"/>
      <c r="K8" s="217"/>
      <c r="L8" s="368">
        <f>IF(OR($S$7="",$S$7="Pass"),"","Must Mitigate More Area")</f>
      </c>
      <c r="M8" s="38"/>
      <c r="N8" s="38"/>
      <c r="O8" s="217"/>
      <c r="P8" s="217"/>
      <c r="Q8" s="217"/>
      <c r="R8" s="217"/>
      <c r="S8" s="217"/>
      <c r="T8" s="218"/>
      <c r="U8" s="35"/>
    </row>
    <row r="9" spans="1:20" ht="6" customHeight="1" thickBot="1">
      <c r="A9" s="81"/>
      <c r="B9" s="38"/>
      <c r="C9" s="53"/>
      <c r="D9" s="53"/>
      <c r="E9" s="53"/>
      <c r="F9" s="39"/>
      <c r="G9" s="39"/>
      <c r="H9" s="39"/>
      <c r="I9" s="39"/>
      <c r="J9" s="40"/>
      <c r="K9" s="40"/>
      <c r="L9" s="40"/>
      <c r="M9" s="40"/>
      <c r="N9" s="40"/>
      <c r="O9" s="40"/>
      <c r="P9" s="41"/>
      <c r="Q9" s="41"/>
      <c r="R9" s="42"/>
      <c r="S9" s="39"/>
      <c r="T9" s="54"/>
    </row>
    <row r="10" spans="1:20" s="82" customFormat="1" ht="12.75">
      <c r="A10" s="412" t="s">
        <v>107</v>
      </c>
      <c r="B10" s="413"/>
      <c r="C10" s="413"/>
      <c r="D10" s="413"/>
      <c r="E10" s="176"/>
      <c r="F10" s="177" t="s">
        <v>52</v>
      </c>
      <c r="G10" s="177"/>
      <c r="H10" s="177"/>
      <c r="I10" s="177"/>
      <c r="J10" s="178"/>
      <c r="K10" s="178"/>
      <c r="L10" s="179" t="s">
        <v>94</v>
      </c>
      <c r="M10" s="179"/>
      <c r="N10" s="179"/>
      <c r="O10" s="179"/>
      <c r="P10" s="180"/>
      <c r="Q10" s="178"/>
      <c r="R10" s="178"/>
      <c r="S10" s="177" t="s">
        <v>67</v>
      </c>
      <c r="T10" s="181"/>
    </row>
    <row r="11" spans="1:20" s="111" customFormat="1" ht="12.75" thickBot="1">
      <c r="A11" s="420" t="s">
        <v>74</v>
      </c>
      <c r="B11" s="421"/>
      <c r="C11" s="421"/>
      <c r="D11" s="421"/>
      <c r="E11" s="126"/>
      <c r="F11" s="175"/>
      <c r="G11" s="107"/>
      <c r="H11" s="107"/>
      <c r="I11" s="107"/>
      <c r="J11" s="109"/>
      <c r="K11" s="109"/>
      <c r="L11" s="184"/>
      <c r="M11" s="184"/>
      <c r="N11" s="184"/>
      <c r="O11" s="184"/>
      <c r="P11" s="184"/>
      <c r="Q11" s="184"/>
      <c r="R11" s="184"/>
      <c r="S11" s="175"/>
      <c r="T11" s="110"/>
    </row>
    <row r="12" spans="1:21" s="111" customFormat="1" ht="13.5" customHeight="1" thickBot="1">
      <c r="A12" s="169"/>
      <c r="B12" s="170" t="s">
        <v>83</v>
      </c>
      <c r="C12" s="76" t="s">
        <v>53</v>
      </c>
      <c r="D12" s="171"/>
      <c r="E12" s="105"/>
      <c r="F12" s="170" t="s">
        <v>106</v>
      </c>
      <c r="G12" s="108"/>
      <c r="H12" s="209"/>
      <c r="I12" s="108" t="s">
        <v>51</v>
      </c>
      <c r="J12" s="112" t="s">
        <v>64</v>
      </c>
      <c r="K12" s="112"/>
      <c r="L12" s="185" t="s">
        <v>98</v>
      </c>
      <c r="M12" s="185"/>
      <c r="N12" s="186"/>
      <c r="O12" s="204" t="s">
        <v>65</v>
      </c>
      <c r="P12" s="363">
        <f>IF(AND(H12="",D12=""),"",MAX(H12*X!D3,D12*X!E3))</f>
      </c>
      <c r="Q12" s="188"/>
      <c r="R12" s="189"/>
      <c r="S12" s="362"/>
      <c r="T12" s="197"/>
      <c r="U12" s="114"/>
    </row>
    <row r="13" spans="1:20" s="111" customFormat="1" ht="13.5" customHeight="1" thickBot="1">
      <c r="A13" s="169"/>
      <c r="B13" s="170" t="s">
        <v>84</v>
      </c>
      <c r="C13" s="76" t="s">
        <v>53</v>
      </c>
      <c r="D13" s="171"/>
      <c r="E13" s="105"/>
      <c r="F13" s="170" t="s">
        <v>106</v>
      </c>
      <c r="G13" s="108"/>
      <c r="H13" s="209"/>
      <c r="I13" s="108" t="s">
        <v>51</v>
      </c>
      <c r="J13" s="112" t="s">
        <v>64</v>
      </c>
      <c r="K13" s="112"/>
      <c r="L13" s="185" t="s">
        <v>99</v>
      </c>
      <c r="M13" s="185"/>
      <c r="N13" s="186"/>
      <c r="O13" s="204" t="s">
        <v>65</v>
      </c>
      <c r="P13" s="363">
        <f>IF(AND(H13="",D13=""),"",MAX(H13*X!D4,D13*X!E4))</f>
      </c>
      <c r="Q13" s="188"/>
      <c r="R13" s="189"/>
      <c r="S13" s="362"/>
      <c r="T13" s="197"/>
    </row>
    <row r="14" spans="1:20" s="111" customFormat="1" ht="12.75" thickBot="1">
      <c r="A14" s="372" t="s">
        <v>73</v>
      </c>
      <c r="B14" s="403"/>
      <c r="C14" s="403"/>
      <c r="D14" s="403"/>
      <c r="E14" s="106"/>
      <c r="F14" s="170"/>
      <c r="G14" s="108"/>
      <c r="H14" s="170"/>
      <c r="I14" s="108"/>
      <c r="J14" s="112"/>
      <c r="K14" s="112"/>
      <c r="L14" s="360"/>
      <c r="M14" s="191"/>
      <c r="N14" s="76"/>
      <c r="O14" s="76"/>
      <c r="P14" s="364"/>
      <c r="Q14" s="76"/>
      <c r="R14" s="76"/>
      <c r="S14" s="362"/>
      <c r="T14" s="197"/>
    </row>
    <row r="15" spans="1:20" s="111" customFormat="1" ht="12.75" thickBot="1">
      <c r="A15" s="169"/>
      <c r="B15" s="170" t="s">
        <v>85</v>
      </c>
      <c r="C15" s="172"/>
      <c r="D15" s="172"/>
      <c r="E15" s="105"/>
      <c r="F15" s="170" t="s">
        <v>53</v>
      </c>
      <c r="G15" s="108"/>
      <c r="H15" s="171"/>
      <c r="I15" s="108"/>
      <c r="J15" s="112" t="s">
        <v>64</v>
      </c>
      <c r="K15" s="112"/>
      <c r="L15" s="186" t="s">
        <v>66</v>
      </c>
      <c r="M15" s="186"/>
      <c r="N15" s="186"/>
      <c r="O15" s="204" t="s">
        <v>65</v>
      </c>
      <c r="P15" s="363">
        <f>IF(H15="","",H15*X!D5)</f>
      </c>
      <c r="Q15" s="76"/>
      <c r="R15" s="189"/>
      <c r="S15" s="362"/>
      <c r="T15" s="197"/>
    </row>
    <row r="16" spans="1:20" s="111" customFormat="1" ht="12.75" thickBot="1">
      <c r="A16" s="169"/>
      <c r="B16" s="170" t="s">
        <v>86</v>
      </c>
      <c r="C16" s="172"/>
      <c r="D16" s="172"/>
      <c r="E16" s="105"/>
      <c r="F16" s="170" t="s">
        <v>53</v>
      </c>
      <c r="G16" s="108"/>
      <c r="H16" s="171"/>
      <c r="I16" s="108"/>
      <c r="J16" s="112" t="s">
        <v>64</v>
      </c>
      <c r="K16" s="112"/>
      <c r="L16" s="186" t="s">
        <v>90</v>
      </c>
      <c r="M16" s="186"/>
      <c r="N16" s="186"/>
      <c r="O16" s="204" t="s">
        <v>65</v>
      </c>
      <c r="P16" s="363">
        <f>IF(H16="","",H16*X!D6)</f>
      </c>
      <c r="Q16" s="76"/>
      <c r="R16" s="189"/>
      <c r="S16" s="362"/>
      <c r="T16" s="197"/>
    </row>
    <row r="17" spans="1:20" s="111" customFormat="1" ht="5.25" customHeight="1">
      <c r="A17" s="169"/>
      <c r="B17" s="170"/>
      <c r="C17" s="172"/>
      <c r="D17" s="172"/>
      <c r="E17" s="105"/>
      <c r="F17" s="170"/>
      <c r="G17" s="108"/>
      <c r="H17" s="108"/>
      <c r="I17" s="108"/>
      <c r="J17" s="112"/>
      <c r="K17" s="112"/>
      <c r="L17" s="360"/>
      <c r="M17" s="360"/>
      <c r="N17" s="360"/>
      <c r="O17" s="360"/>
      <c r="P17" s="361"/>
      <c r="Q17" s="76"/>
      <c r="R17" s="189"/>
      <c r="S17" s="362"/>
      <c r="T17" s="197"/>
    </row>
    <row r="18" spans="1:20" s="111" customFormat="1" ht="12">
      <c r="A18" s="169"/>
      <c r="B18" s="170"/>
      <c r="C18" s="172"/>
      <c r="D18" s="172"/>
      <c r="E18" s="105"/>
      <c r="F18" s="170"/>
      <c r="G18" s="108"/>
      <c r="H18" s="108"/>
      <c r="I18" s="108"/>
      <c r="J18" s="112"/>
      <c r="K18" s="112"/>
      <c r="L18" s="360"/>
      <c r="M18" s="360"/>
      <c r="N18" s="360"/>
      <c r="O18" s="360"/>
      <c r="P18" s="365" t="s">
        <v>316</v>
      </c>
      <c r="Q18" s="76"/>
      <c r="R18" s="189" t="s">
        <v>65</v>
      </c>
      <c r="S18" s="193">
        <f>IF(AND(P12="",P13="",P15="",P16=""),"",IF(SUM(P12:P16)&gt;0.25*S5,0.25*S5,SUM(P12:P16)))</f>
      </c>
      <c r="T18" s="197" t="s">
        <v>51</v>
      </c>
    </row>
    <row r="19" spans="1:20" s="111" customFormat="1" ht="12.75" thickBot="1">
      <c r="A19" s="372" t="s">
        <v>321</v>
      </c>
      <c r="B19" s="403"/>
      <c r="C19" s="403"/>
      <c r="D19" s="403"/>
      <c r="E19" s="106"/>
      <c r="F19" s="170"/>
      <c r="G19" s="108"/>
      <c r="H19" s="170"/>
      <c r="I19" s="108"/>
      <c r="J19" s="112"/>
      <c r="K19" s="112"/>
      <c r="L19" s="190">
        <f>IF(SUM(P12,P13,P15,P16)&gt;0.25*S5,"Note: maximum tree credit is 25% area requiring mitigation","")</f>
      </c>
      <c r="M19" s="191"/>
      <c r="N19" s="76"/>
      <c r="O19" s="76"/>
      <c r="P19" s="183"/>
      <c r="Q19" s="170"/>
      <c r="R19" s="76"/>
      <c r="S19" s="194"/>
      <c r="T19" s="197"/>
    </row>
    <row r="20" spans="1:20" s="111" customFormat="1" ht="13.5" customHeight="1" thickBot="1">
      <c r="A20" s="169"/>
      <c r="B20" s="173" t="s">
        <v>128</v>
      </c>
      <c r="C20" s="174"/>
      <c r="D20" s="174"/>
      <c r="E20" s="105"/>
      <c r="F20" s="170" t="s">
        <v>104</v>
      </c>
      <c r="G20" s="108"/>
      <c r="H20" s="209"/>
      <c r="I20" s="108" t="s">
        <v>51</v>
      </c>
      <c r="J20" s="112" t="s">
        <v>64</v>
      </c>
      <c r="K20" s="112"/>
      <c r="L20" s="195">
        <f>X!D7</f>
        <v>0.74</v>
      </c>
      <c r="M20" s="195"/>
      <c r="N20" s="186"/>
      <c r="O20" s="186"/>
      <c r="P20" s="187"/>
      <c r="Q20" s="188"/>
      <c r="R20" s="189" t="s">
        <v>65</v>
      </c>
      <c r="S20" s="193">
        <f>IF(H20="","",H20*L20)</f>
      </c>
      <c r="T20" s="197" t="s">
        <v>51</v>
      </c>
    </row>
    <row r="21" spans="1:20" s="111" customFormat="1" ht="12.75" thickBot="1">
      <c r="A21" s="372" t="s">
        <v>72</v>
      </c>
      <c r="B21" s="403"/>
      <c r="C21" s="403"/>
      <c r="D21" s="403"/>
      <c r="E21" s="106"/>
      <c r="F21" s="170"/>
      <c r="G21" s="108"/>
      <c r="H21" s="170"/>
      <c r="I21" s="108"/>
      <c r="J21" s="112"/>
      <c r="K21" s="112"/>
      <c r="L21" s="76"/>
      <c r="M21" s="76"/>
      <c r="N21" s="76"/>
      <c r="O21" s="76"/>
      <c r="P21" s="183"/>
      <c r="Q21" s="76"/>
      <c r="R21" s="76"/>
      <c r="S21" s="194"/>
      <c r="T21" s="197"/>
    </row>
    <row r="22" spans="1:20" s="111" customFormat="1" ht="12.75" thickBot="1">
      <c r="A22" s="169"/>
      <c r="B22" s="170" t="s">
        <v>111</v>
      </c>
      <c r="C22" s="172"/>
      <c r="D22" s="172"/>
      <c r="E22" s="105"/>
      <c r="F22" s="170" t="s">
        <v>75</v>
      </c>
      <c r="G22" s="108"/>
      <c r="H22" s="209"/>
      <c r="I22" s="108" t="s">
        <v>51</v>
      </c>
      <c r="J22" s="112" t="s">
        <v>64</v>
      </c>
      <c r="K22" s="112"/>
      <c r="L22" s="195">
        <v>1</v>
      </c>
      <c r="M22" s="195"/>
      <c r="N22" s="186"/>
      <c r="O22" s="186"/>
      <c r="P22" s="187"/>
      <c r="Q22" s="188"/>
      <c r="R22" s="189" t="s">
        <v>65</v>
      </c>
      <c r="S22" s="193">
        <f>IF(H22="","",H22*L22)</f>
      </c>
      <c r="T22" s="197" t="s">
        <v>51</v>
      </c>
    </row>
    <row r="23" spans="1:20" s="111" customFormat="1" ht="12.75" thickBot="1">
      <c r="A23" s="169"/>
      <c r="B23" s="170" t="s">
        <v>112</v>
      </c>
      <c r="C23" s="172"/>
      <c r="D23" s="172"/>
      <c r="E23" s="105"/>
      <c r="F23" s="170" t="s">
        <v>75</v>
      </c>
      <c r="G23" s="108"/>
      <c r="H23" s="209"/>
      <c r="I23" s="108" t="s">
        <v>51</v>
      </c>
      <c r="J23" s="112" t="s">
        <v>64</v>
      </c>
      <c r="K23" s="112"/>
      <c r="L23" s="195">
        <f>X!D9</f>
        <v>0.4</v>
      </c>
      <c r="M23" s="195"/>
      <c r="N23" s="186"/>
      <c r="O23" s="186"/>
      <c r="P23" s="187"/>
      <c r="Q23" s="188"/>
      <c r="R23" s="189" t="s">
        <v>65</v>
      </c>
      <c r="S23" s="193">
        <f>IF(H23="","",H23*L23)</f>
      </c>
      <c r="T23" s="197" t="s">
        <v>51</v>
      </c>
    </row>
    <row r="24" spans="1:20" s="111" customFormat="1" ht="12.75" thickBot="1">
      <c r="A24" s="372" t="s">
        <v>108</v>
      </c>
      <c r="B24" s="403"/>
      <c r="C24" s="403"/>
      <c r="D24" s="403"/>
      <c r="E24" s="106"/>
      <c r="F24" s="170"/>
      <c r="G24" s="108"/>
      <c r="H24" s="170"/>
      <c r="I24" s="108"/>
      <c r="J24" s="112"/>
      <c r="K24" s="112"/>
      <c r="L24" s="191"/>
      <c r="M24" s="191"/>
      <c r="N24" s="76"/>
      <c r="O24" s="76"/>
      <c r="P24" s="183"/>
      <c r="Q24" s="170"/>
      <c r="R24" s="76"/>
      <c r="S24" s="196"/>
      <c r="T24" s="197"/>
    </row>
    <row r="25" spans="1:20" s="111" customFormat="1" ht="12.75" thickBot="1">
      <c r="A25" s="169"/>
      <c r="B25" s="170" t="s">
        <v>109</v>
      </c>
      <c r="C25" s="172"/>
      <c r="D25" s="172"/>
      <c r="E25" s="105"/>
      <c r="F25" s="170" t="s">
        <v>142</v>
      </c>
      <c r="G25" s="108"/>
      <c r="H25" s="209"/>
      <c r="I25" s="108" t="s">
        <v>51</v>
      </c>
      <c r="J25" s="112" t="s">
        <v>64</v>
      </c>
      <c r="K25" s="112"/>
      <c r="L25" s="195">
        <f>X!D10</f>
        <v>0.42</v>
      </c>
      <c r="M25" s="195"/>
      <c r="N25" s="186"/>
      <c r="O25" s="186"/>
      <c r="P25" s="187"/>
      <c r="Q25" s="188"/>
      <c r="R25" s="189" t="s">
        <v>65</v>
      </c>
      <c r="S25" s="193">
        <f>IF(H25="","",H25*L25)</f>
      </c>
      <c r="T25" s="197" t="s">
        <v>51</v>
      </c>
    </row>
    <row r="26" spans="1:20" s="111" customFormat="1" ht="12.75" customHeight="1" thickBot="1">
      <c r="A26" s="169"/>
      <c r="B26" s="170" t="s">
        <v>110</v>
      </c>
      <c r="C26" s="172"/>
      <c r="D26" s="172"/>
      <c r="E26" s="105"/>
      <c r="F26" s="170" t="s">
        <v>142</v>
      </c>
      <c r="G26" s="108"/>
      <c r="H26" s="209"/>
      <c r="I26" s="108" t="s">
        <v>51</v>
      </c>
      <c r="J26" s="112" t="s">
        <v>64</v>
      </c>
      <c r="K26" s="112"/>
      <c r="L26" s="195">
        <f>X!D11</f>
        <v>0.45</v>
      </c>
      <c r="M26" s="195"/>
      <c r="N26" s="186"/>
      <c r="O26" s="186"/>
      <c r="P26" s="187"/>
      <c r="Q26" s="188"/>
      <c r="R26" s="189" t="s">
        <v>65</v>
      </c>
      <c r="S26" s="193">
        <f>IF(H26="","",H26*L26)</f>
      </c>
      <c r="T26" s="197" t="s">
        <v>51</v>
      </c>
    </row>
    <row r="27" spans="1:20" s="111" customFormat="1" ht="11.25">
      <c r="A27" s="117"/>
      <c r="B27" s="118"/>
      <c r="C27" s="118"/>
      <c r="D27" s="118"/>
      <c r="E27" s="118"/>
      <c r="F27" s="119"/>
      <c r="G27" s="119"/>
      <c r="H27" s="119"/>
      <c r="I27" s="119"/>
      <c r="J27" s="120"/>
      <c r="K27" s="120"/>
      <c r="L27" s="120"/>
      <c r="M27" s="120"/>
      <c r="N27" s="120"/>
      <c r="O27" s="120"/>
      <c r="P27" s="121"/>
      <c r="Q27" s="121"/>
      <c r="R27" s="121"/>
      <c r="S27" s="122"/>
      <c r="T27" s="123"/>
    </row>
    <row r="28" spans="1:20" ht="6" customHeight="1">
      <c r="A28" s="95"/>
      <c r="B28" s="96"/>
      <c r="C28" s="96"/>
      <c r="D28" s="96"/>
      <c r="E28" s="96"/>
      <c r="F28" s="83"/>
      <c r="G28" s="83"/>
      <c r="H28" s="83"/>
      <c r="I28" s="83"/>
      <c r="J28" s="84"/>
      <c r="K28" s="84"/>
      <c r="L28" s="84"/>
      <c r="M28" s="84"/>
      <c r="N28" s="84"/>
      <c r="O28" s="84"/>
      <c r="P28" s="85"/>
      <c r="Q28" s="85"/>
      <c r="R28" s="97"/>
      <c r="S28" s="45"/>
      <c r="T28" s="86"/>
    </row>
    <row r="29" spans="1:20" s="22" customFormat="1" ht="12.75">
      <c r="A29" s="404" t="s">
        <v>130</v>
      </c>
      <c r="B29" s="405"/>
      <c r="C29" s="405"/>
      <c r="D29" s="405"/>
      <c r="E29" s="405"/>
      <c r="F29" s="405"/>
      <c r="G29" s="405"/>
      <c r="H29" s="405"/>
      <c r="I29" s="405"/>
      <c r="J29" s="405"/>
      <c r="K29" s="405"/>
      <c r="L29" s="405"/>
      <c r="M29" s="405"/>
      <c r="N29" s="405"/>
      <c r="O29" s="405"/>
      <c r="P29" s="405"/>
      <c r="Q29" s="37"/>
      <c r="R29" s="37"/>
      <c r="S29" s="49">
        <f>SUM(S18:S26)</f>
        <v>0</v>
      </c>
      <c r="T29" s="52" t="s">
        <v>51</v>
      </c>
    </row>
    <row r="30" spans="1:20" ht="6" customHeight="1" thickBot="1">
      <c r="A30" s="55"/>
      <c r="B30" s="53"/>
      <c r="C30" s="53"/>
      <c r="D30" s="53"/>
      <c r="E30" s="53"/>
      <c r="F30" s="39"/>
      <c r="G30" s="39"/>
      <c r="H30" s="46"/>
      <c r="I30" s="46"/>
      <c r="J30" s="40"/>
      <c r="K30" s="40"/>
      <c r="L30" s="40"/>
      <c r="M30" s="40"/>
      <c r="N30" s="40"/>
      <c r="O30" s="40"/>
      <c r="P30" s="41"/>
      <c r="Q30" s="41"/>
      <c r="R30" s="42"/>
      <c r="S30" s="46"/>
      <c r="T30" s="54"/>
    </row>
    <row r="31" spans="1:20" ht="12.75">
      <c r="A31" s="412" t="s">
        <v>135</v>
      </c>
      <c r="B31" s="413"/>
      <c r="C31" s="413"/>
      <c r="D31" s="413"/>
      <c r="E31" s="176"/>
      <c r="F31" s="177" t="s">
        <v>52</v>
      </c>
      <c r="G31" s="177"/>
      <c r="H31" s="177"/>
      <c r="I31" s="177"/>
      <c r="J31" s="178"/>
      <c r="K31" s="178"/>
      <c r="L31" s="179" t="s">
        <v>121</v>
      </c>
      <c r="M31" s="179"/>
      <c r="N31" s="179"/>
      <c r="O31" s="179"/>
      <c r="P31" s="180"/>
      <c r="Q31" s="178"/>
      <c r="R31" s="178"/>
      <c r="S31" s="177" t="s">
        <v>67</v>
      </c>
      <c r="T31" s="181"/>
    </row>
    <row r="32" spans="1:20" ht="8.25" customHeight="1">
      <c r="A32" s="414"/>
      <c r="B32" s="415"/>
      <c r="C32" s="415"/>
      <c r="D32" s="415"/>
      <c r="E32" s="104"/>
      <c r="F32" s="107"/>
      <c r="G32" s="107"/>
      <c r="H32" s="107"/>
      <c r="I32" s="107"/>
      <c r="J32" s="109"/>
      <c r="K32" s="109"/>
      <c r="L32" s="109"/>
      <c r="M32" s="109"/>
      <c r="N32" s="109"/>
      <c r="O32" s="109"/>
      <c r="P32" s="109"/>
      <c r="Q32" s="109"/>
      <c r="R32" s="109"/>
      <c r="S32" s="107"/>
      <c r="T32" s="110"/>
    </row>
    <row r="33" spans="1:20" ht="13.5" customHeight="1" thickBot="1">
      <c r="A33" s="372" t="s">
        <v>54</v>
      </c>
      <c r="B33" s="403"/>
      <c r="C33" s="403"/>
      <c r="D33" s="403"/>
      <c r="E33" s="105"/>
      <c r="F33" s="108"/>
      <c r="G33" s="108"/>
      <c r="H33" s="170"/>
      <c r="I33" s="108"/>
      <c r="J33" s="112"/>
      <c r="K33" s="112"/>
      <c r="L33" s="202" t="str">
        <f>IF($S$3="","Enter Site",IF($S$5="","Enter Site",IF(C35="","Enter",IF(C34="","Enter",""))))</f>
        <v>Enter Site</v>
      </c>
      <c r="M33" s="112"/>
      <c r="N33" s="112"/>
      <c r="O33" s="112"/>
      <c r="P33" s="112"/>
      <c r="Q33" s="112"/>
      <c r="R33" s="112"/>
      <c r="S33" s="108"/>
      <c r="T33" s="113"/>
    </row>
    <row r="34" spans="1:20" ht="13.5" thickBot="1">
      <c r="A34" s="169"/>
      <c r="B34" s="170" t="s">
        <v>56</v>
      </c>
      <c r="C34" s="171"/>
      <c r="D34" s="170" t="s">
        <v>57</v>
      </c>
      <c r="E34" s="108"/>
      <c r="F34" s="170" t="s">
        <v>55</v>
      </c>
      <c r="G34" s="108"/>
      <c r="H34" s="209"/>
      <c r="I34" s="108" t="s">
        <v>51</v>
      </c>
      <c r="J34" s="112" t="s">
        <v>68</v>
      </c>
      <c r="K34" s="43" t="s">
        <v>96</v>
      </c>
      <c r="L34" s="198" t="str">
        <f>IF($S$3="","Precip",IF($S$5="","Area",IF(C34="","Depth",IF(C35="","Infilt Rate",VLOOKUP(C35,IF(C34=2,X!D16:F19,IF(C34=6,X!D20:F23,IF(C34=10,X!D24:F27))),2)))))</f>
        <v>Precip</v>
      </c>
      <c r="M34" s="262" t="s">
        <v>64</v>
      </c>
      <c r="N34" s="203">
        <f>IF(OR($S$3="",$S$5="",C34="",C35=""),"",$S$3)</f>
      </c>
      <c r="O34" s="263" t="s">
        <v>125</v>
      </c>
      <c r="P34" s="201">
        <f>IF(OR($S$3="",$S$5="",C34="",C35=""),"",VLOOKUP(C35,IF(C34=2,X!D16:F19,IF(C34=6,X!D20:F23,IF(C34=10,X!D24:F27))),3))</f>
      </c>
      <c r="Q34" s="188" t="s">
        <v>95</v>
      </c>
      <c r="R34" s="189" t="s">
        <v>65</v>
      </c>
      <c r="S34" s="193">
        <f>IF(F35&lt;&gt;"","Error",IF(P34="","",H34/((L34*N34)+P34)))</f>
      </c>
      <c r="T34" s="197" t="s">
        <v>51</v>
      </c>
    </row>
    <row r="35" spans="1:20" ht="13.5" thickBot="1">
      <c r="A35" s="169"/>
      <c r="B35" s="170" t="s">
        <v>58</v>
      </c>
      <c r="C35" s="171"/>
      <c r="D35" s="170" t="s">
        <v>59</v>
      </c>
      <c r="E35" s="108"/>
      <c r="F35" s="367">
        <f>IF(OR(C34="",C35=""),"",IF(AND(C35=0.25,C34=10),"Note: pool drawdown time exceeded for this depth and infilt rate",""))</f>
      </c>
      <c r="G35" s="108"/>
      <c r="H35" s="170"/>
      <c r="I35" s="108"/>
      <c r="J35" s="112"/>
      <c r="K35" s="112"/>
      <c r="L35" s="76"/>
      <c r="M35" s="76"/>
      <c r="N35" s="76"/>
      <c r="O35" s="76"/>
      <c r="P35" s="183"/>
      <c r="Q35" s="183"/>
      <c r="R35" s="76"/>
      <c r="S35" s="366">
        <f>IF(OR(S34="",ISTEXT(S34)),"",IF(S34&gt;10000,"Note: multiple cells required",IF(S34&gt;5000,"Note: multiple cells may be required","")))</f>
      </c>
      <c r="T35" s="197"/>
    </row>
    <row r="36" spans="1:20" ht="6.75" customHeight="1">
      <c r="A36" s="169"/>
      <c r="B36" s="183"/>
      <c r="C36" s="183"/>
      <c r="D36" s="183"/>
      <c r="E36" s="115"/>
      <c r="F36" s="170"/>
      <c r="G36" s="108"/>
      <c r="H36" s="76"/>
      <c r="I36" s="108"/>
      <c r="J36" s="112"/>
      <c r="K36" s="112"/>
      <c r="L36" s="76"/>
      <c r="M36" s="76"/>
      <c r="N36" s="76"/>
      <c r="O36" s="76"/>
      <c r="P36" s="76"/>
      <c r="Q36" s="76"/>
      <c r="R36" s="76"/>
      <c r="S36" s="192"/>
      <c r="T36" s="197"/>
    </row>
    <row r="37" spans="1:20" ht="13.5" customHeight="1" thickBot="1">
      <c r="A37" s="372" t="s">
        <v>129</v>
      </c>
      <c r="B37" s="403"/>
      <c r="C37" s="403"/>
      <c r="D37" s="403"/>
      <c r="E37" s="105"/>
      <c r="F37" s="170"/>
      <c r="G37" s="108"/>
      <c r="H37" s="170"/>
      <c r="I37" s="108"/>
      <c r="J37" s="112"/>
      <c r="K37" s="112"/>
      <c r="L37" s="202" t="str">
        <f>IF($S$3="","Enter Site",IF($S$5="","Enter Site",IF(C39="","Enter",IF(C38="","Enter",""))))</f>
        <v>Enter Site</v>
      </c>
      <c r="M37" s="76"/>
      <c r="N37" s="76"/>
      <c r="O37" s="76"/>
      <c r="P37" s="76"/>
      <c r="Q37" s="76"/>
      <c r="R37" s="76"/>
      <c r="S37" s="192"/>
      <c r="T37" s="197"/>
    </row>
    <row r="38" spans="1:20" ht="13.5" thickBot="1">
      <c r="A38" s="169"/>
      <c r="B38" s="170" t="s">
        <v>132</v>
      </c>
      <c r="C38" s="171"/>
      <c r="D38" s="170" t="s">
        <v>57</v>
      </c>
      <c r="E38" s="108"/>
      <c r="F38" s="170" t="s">
        <v>75</v>
      </c>
      <c r="G38" s="108"/>
      <c r="H38" s="209"/>
      <c r="I38" s="108" t="s">
        <v>51</v>
      </c>
      <c r="J38" s="112" t="s">
        <v>68</v>
      </c>
      <c r="K38" s="43" t="s">
        <v>96</v>
      </c>
      <c r="L38" s="198" t="str">
        <f>IF($S$3="","Precip",IF($S$5="","Area",IF(C38="","Depth",IF(C39="","Infilt Rate",VLOOKUP(C39,IF(C38=6,X!D28:F30),2)))))</f>
        <v>Precip</v>
      </c>
      <c r="M38" s="262" t="s">
        <v>64</v>
      </c>
      <c r="N38" s="200">
        <f>IF(OR($S$3="",$S$5="",C38="",C39=""),"",$S$3)</f>
      </c>
      <c r="O38" s="189" t="s">
        <v>125</v>
      </c>
      <c r="P38" s="201">
        <f>IF(OR($S$3="",$S$5="",C38="",C39=""),"",VLOOKUP(C39,IF(C38=6,X!D28:F30),3))</f>
      </c>
      <c r="Q38" s="188" t="s">
        <v>95</v>
      </c>
      <c r="R38" s="189" t="s">
        <v>65</v>
      </c>
      <c r="S38" s="193">
        <f>IF(F39&lt;&gt;"","Error",IF(P38="","",H38/((L38*N38)+P38)))</f>
      </c>
      <c r="T38" s="197" t="s">
        <v>51</v>
      </c>
    </row>
    <row r="39" spans="1:20" ht="12" customHeight="1" thickBot="1">
      <c r="A39" s="169"/>
      <c r="B39" s="170" t="s">
        <v>58</v>
      </c>
      <c r="C39" s="171"/>
      <c r="D39" s="170" t="s">
        <v>59</v>
      </c>
      <c r="E39" s="108"/>
      <c r="F39" s="367">
        <f>IF(C38="","",IF(AND(C39=0.25,S3&gt;37),"Note: Calculator NA for this infilt rate with precip &gt; 37 in/yr",""))</f>
      </c>
      <c r="G39" s="108"/>
      <c r="H39" s="108"/>
      <c r="I39" s="108"/>
      <c r="J39" s="112"/>
      <c r="K39" s="112"/>
      <c r="L39" s="76"/>
      <c r="M39" s="76"/>
      <c r="N39" s="76"/>
      <c r="O39" s="76"/>
      <c r="P39" s="76"/>
      <c r="Q39" s="76"/>
      <c r="R39" s="76"/>
      <c r="S39" s="192"/>
      <c r="T39" s="197"/>
    </row>
    <row r="40" spans="1:20" ht="12.75">
      <c r="A40" s="169"/>
      <c r="B40" s="170"/>
      <c r="C40" s="170"/>
      <c r="D40" s="170"/>
      <c r="E40" s="108"/>
      <c r="F40" s="108"/>
      <c r="G40" s="108"/>
      <c r="H40" s="108"/>
      <c r="I40" s="108"/>
      <c r="J40" s="112"/>
      <c r="K40" s="112"/>
      <c r="L40" s="76"/>
      <c r="M40" s="76"/>
      <c r="N40" s="76"/>
      <c r="O40" s="76"/>
      <c r="P40" s="210"/>
      <c r="Q40" s="210" t="s">
        <v>158</v>
      </c>
      <c r="R40" s="189" t="s">
        <v>65</v>
      </c>
      <c r="S40" s="193">
        <f>IF(H38="","",H38)</f>
      </c>
      <c r="T40" s="197" t="s">
        <v>51</v>
      </c>
    </row>
    <row r="41" spans="1:20" ht="12.75">
      <c r="A41" s="169"/>
      <c r="B41" s="170"/>
      <c r="C41" s="108"/>
      <c r="D41" s="170"/>
      <c r="E41" s="108"/>
      <c r="F41" s="108"/>
      <c r="G41" s="108"/>
      <c r="H41" s="108"/>
      <c r="I41" s="108"/>
      <c r="J41" s="112"/>
      <c r="K41" s="112"/>
      <c r="L41" s="76"/>
      <c r="M41" s="76"/>
      <c r="N41" s="76"/>
      <c r="O41" s="76"/>
      <c r="P41" s="76"/>
      <c r="Q41" s="76"/>
      <c r="R41" s="76"/>
      <c r="S41" s="192"/>
      <c r="T41" s="197"/>
    </row>
    <row r="42" spans="1:20" ht="9.75" customHeight="1">
      <c r="A42" s="87"/>
      <c r="B42" s="88"/>
      <c r="C42" s="88"/>
      <c r="D42" s="88"/>
      <c r="E42" s="88"/>
      <c r="F42" s="89"/>
      <c r="G42" s="89"/>
      <c r="H42" s="89"/>
      <c r="I42" s="90"/>
      <c r="J42" s="91"/>
      <c r="K42" s="91"/>
      <c r="L42" s="91"/>
      <c r="M42" s="91"/>
      <c r="N42" s="91"/>
      <c r="O42" s="91"/>
      <c r="P42" s="92"/>
      <c r="Q42" s="92"/>
      <c r="R42" s="92"/>
      <c r="S42" s="93"/>
      <c r="T42" s="94"/>
    </row>
    <row r="43" spans="1:20" ht="6" customHeight="1">
      <c r="A43" s="98"/>
      <c r="B43" s="99"/>
      <c r="C43" s="99"/>
      <c r="D43" s="99"/>
      <c r="E43" s="99"/>
      <c r="F43" s="99"/>
      <c r="G43" s="99"/>
      <c r="H43" s="99"/>
      <c r="I43" s="99"/>
      <c r="J43" s="100"/>
      <c r="K43" s="100"/>
      <c r="L43" s="100"/>
      <c r="M43" s="100"/>
      <c r="N43" s="100"/>
      <c r="O43" s="100"/>
      <c r="P43" s="85"/>
      <c r="Q43" s="85"/>
      <c r="R43" s="84"/>
      <c r="S43" s="45"/>
      <c r="T43" s="86"/>
    </row>
    <row r="44" spans="1:20" s="22" customFormat="1" ht="12.75">
      <c r="A44" s="404" t="s">
        <v>138</v>
      </c>
      <c r="B44" s="405"/>
      <c r="C44" s="405"/>
      <c r="D44" s="405"/>
      <c r="E44" s="405"/>
      <c r="F44" s="405"/>
      <c r="G44" s="405"/>
      <c r="H44" s="405"/>
      <c r="I44" s="405"/>
      <c r="J44" s="405"/>
      <c r="K44" s="405"/>
      <c r="L44" s="405"/>
      <c r="M44" s="405"/>
      <c r="N44" s="405"/>
      <c r="O44" s="405"/>
      <c r="P44" s="405"/>
      <c r="Q44" s="37"/>
      <c r="R44" s="37"/>
      <c r="S44" s="49">
        <f>SUM(S34:S40)</f>
        <v>0</v>
      </c>
      <c r="T44" s="52" t="s">
        <v>51</v>
      </c>
    </row>
    <row r="45" spans="1:20" s="22" customFormat="1" ht="6" customHeight="1" thickBot="1">
      <c r="A45" s="101"/>
      <c r="B45" s="102"/>
      <c r="C45" s="102"/>
      <c r="D45" s="102"/>
      <c r="E45" s="102"/>
      <c r="F45" s="102"/>
      <c r="G45" s="102"/>
      <c r="H45" s="102"/>
      <c r="I45" s="102"/>
      <c r="J45" s="102"/>
      <c r="K45" s="102"/>
      <c r="L45" s="102"/>
      <c r="M45" s="102"/>
      <c r="N45" s="102"/>
      <c r="O45" s="102"/>
      <c r="P45" s="102"/>
      <c r="Q45" s="47"/>
      <c r="R45" s="47"/>
      <c r="S45" s="127"/>
      <c r="T45" s="103"/>
    </row>
    <row r="46" spans="1:20" s="22" customFormat="1" ht="12.75">
      <c r="A46" s="412" t="s">
        <v>136</v>
      </c>
      <c r="B46" s="413"/>
      <c r="C46" s="413"/>
      <c r="D46" s="413"/>
      <c r="E46" s="176"/>
      <c r="F46" s="177" t="s">
        <v>52</v>
      </c>
      <c r="G46" s="177"/>
      <c r="H46" s="177"/>
      <c r="I46" s="177"/>
      <c r="J46" s="178"/>
      <c r="K46" s="178"/>
      <c r="L46" s="179" t="s">
        <v>121</v>
      </c>
      <c r="M46" s="179"/>
      <c r="N46" s="179"/>
      <c r="O46" s="179"/>
      <c r="P46" s="179"/>
      <c r="Q46" s="178"/>
      <c r="R46" s="178"/>
      <c r="S46" s="182" t="s">
        <v>67</v>
      </c>
      <c r="T46" s="181"/>
    </row>
    <row r="47" spans="1:20" s="22" customFormat="1" ht="12.75" customHeight="1">
      <c r="A47" s="416"/>
      <c r="B47" s="417"/>
      <c r="C47" s="417"/>
      <c r="D47" s="417"/>
      <c r="E47" s="104"/>
      <c r="F47" s="107"/>
      <c r="G47" s="107"/>
      <c r="H47" s="107"/>
      <c r="I47" s="107"/>
      <c r="J47" s="109"/>
      <c r="K47" s="109"/>
      <c r="L47" s="109"/>
      <c r="M47" s="109"/>
      <c r="N47" s="109"/>
      <c r="O47" s="109"/>
      <c r="P47" s="109"/>
      <c r="Q47" s="109"/>
      <c r="R47" s="109"/>
      <c r="S47" s="128"/>
      <c r="T47" s="110"/>
    </row>
    <row r="48" spans="1:20" ht="13.5" thickBot="1">
      <c r="A48" s="372" t="s">
        <v>114</v>
      </c>
      <c r="B48" s="403"/>
      <c r="C48" s="403"/>
      <c r="D48" s="403"/>
      <c r="E48" s="105"/>
      <c r="F48" s="108"/>
      <c r="G48" s="108"/>
      <c r="H48" s="108"/>
      <c r="I48" s="108"/>
      <c r="J48" s="112"/>
      <c r="K48" s="112"/>
      <c r="L48" s="202" t="str">
        <f>IF($S$3="","Enter Site",IF($S$5="","Enter Site",IF(C49="","Enter","")))</f>
        <v>Enter Site</v>
      </c>
      <c r="M48" s="112"/>
      <c r="N48" s="165"/>
      <c r="O48" s="112"/>
      <c r="P48" s="112"/>
      <c r="Q48" s="112"/>
      <c r="R48" s="112"/>
      <c r="S48" s="116"/>
      <c r="T48" s="113"/>
    </row>
    <row r="49" spans="1:20" ht="13.5" thickBot="1">
      <c r="A49" s="169"/>
      <c r="B49" s="170" t="s">
        <v>58</v>
      </c>
      <c r="C49" s="171"/>
      <c r="D49" s="170" t="s">
        <v>59</v>
      </c>
      <c r="E49" s="108"/>
      <c r="F49" s="170" t="s">
        <v>119</v>
      </c>
      <c r="G49" s="108"/>
      <c r="H49" s="209"/>
      <c r="I49" s="108" t="s">
        <v>60</v>
      </c>
      <c r="J49" s="112" t="s">
        <v>68</v>
      </c>
      <c r="K49" s="76" t="s">
        <v>96</v>
      </c>
      <c r="L49" s="198" t="str">
        <f>IF($S$3="","Precip",IF($S$5="","Area",IF(C49="","Infilt Rate",VLOOKUP(C49,X!D31:F34,2))))</f>
        <v>Precip</v>
      </c>
      <c r="M49" s="262" t="s">
        <v>64</v>
      </c>
      <c r="N49" s="200">
        <f>IF(OR($S$3="",$S$5="",C49=""),"",$S$3)</f>
      </c>
      <c r="O49" s="189" t="s">
        <v>125</v>
      </c>
      <c r="P49" s="201">
        <f>IF(OR($S$3="",$S$5="",C49=""),"",VLOOKUP(C49,X!D31:F34,3))</f>
      </c>
      <c r="Q49" s="188" t="s">
        <v>95</v>
      </c>
      <c r="R49" s="189" t="s">
        <v>65</v>
      </c>
      <c r="S49" s="193">
        <f>IF(P49="","",H49/((L49*N49)+P49))</f>
      </c>
      <c r="T49" s="197" t="s">
        <v>51</v>
      </c>
    </row>
    <row r="50" spans="1:20" s="111" customFormat="1" ht="12">
      <c r="A50" s="169"/>
      <c r="B50" s="76"/>
      <c r="C50" s="76"/>
      <c r="D50" s="76"/>
      <c r="E50" s="108"/>
      <c r="F50" s="76"/>
      <c r="G50" s="112"/>
      <c r="H50" s="76"/>
      <c r="I50" s="108"/>
      <c r="J50" s="112"/>
      <c r="K50" s="76"/>
      <c r="L50" s="76"/>
      <c r="M50" s="76"/>
      <c r="N50" s="76"/>
      <c r="O50" s="76"/>
      <c r="P50" s="76"/>
      <c r="Q50" s="76"/>
      <c r="R50" s="76"/>
      <c r="S50" s="194"/>
      <c r="T50" s="197"/>
    </row>
    <row r="51" spans="1:20" s="111" customFormat="1" ht="12" customHeight="1">
      <c r="A51" s="169"/>
      <c r="B51" s="183"/>
      <c r="C51" s="183"/>
      <c r="D51" s="183"/>
      <c r="E51" s="115"/>
      <c r="F51" s="76"/>
      <c r="G51" s="112"/>
      <c r="H51" s="76"/>
      <c r="I51" s="108"/>
      <c r="J51" s="112"/>
      <c r="K51" s="76"/>
      <c r="L51" s="76"/>
      <c r="M51" s="76"/>
      <c r="N51" s="76"/>
      <c r="O51" s="76"/>
      <c r="P51" s="76"/>
      <c r="Q51" s="76"/>
      <c r="R51" s="76"/>
      <c r="S51" s="194"/>
      <c r="T51" s="197"/>
    </row>
    <row r="52" spans="1:20" s="111" customFormat="1" ht="12.75" thickBot="1">
      <c r="A52" s="372" t="s">
        <v>115</v>
      </c>
      <c r="B52" s="403"/>
      <c r="C52" s="403"/>
      <c r="D52" s="403"/>
      <c r="E52" s="105"/>
      <c r="F52" s="170"/>
      <c r="G52" s="108"/>
      <c r="H52" s="170"/>
      <c r="I52" s="108"/>
      <c r="J52" s="112"/>
      <c r="K52" s="76"/>
      <c r="L52" s="202" t="str">
        <f>IF($S$3="","Enter Site",IF($S$5="","Enter Site",IF(C53="","Enter","")))</f>
        <v>Enter Site</v>
      </c>
      <c r="M52" s="76"/>
      <c r="N52" s="76"/>
      <c r="O52" s="76"/>
      <c r="P52" s="76"/>
      <c r="Q52" s="76"/>
      <c r="R52" s="76"/>
      <c r="S52" s="194"/>
      <c r="T52" s="197"/>
    </row>
    <row r="53" spans="1:20" s="111" customFormat="1" ht="12.75" thickBot="1">
      <c r="A53" s="169"/>
      <c r="B53" s="170" t="s">
        <v>58</v>
      </c>
      <c r="C53" s="171"/>
      <c r="D53" s="170" t="s">
        <v>59</v>
      </c>
      <c r="E53" s="108"/>
      <c r="F53" s="170" t="s">
        <v>120</v>
      </c>
      <c r="G53" s="108"/>
      <c r="H53" s="209"/>
      <c r="I53" s="108" t="s">
        <v>60</v>
      </c>
      <c r="J53" s="112" t="s">
        <v>68</v>
      </c>
      <c r="K53" s="76" t="s">
        <v>96</v>
      </c>
      <c r="L53" s="198" t="str">
        <f>IF($S$3="","Precip",IF($S$5="","Area",IF(C53="","Infilt Rate",VLOOKUP(C53,X!D35:F38,2))))</f>
        <v>Precip</v>
      </c>
      <c r="M53" s="262" t="s">
        <v>64</v>
      </c>
      <c r="N53" s="200">
        <f>IF(OR($S$3="",$S$5="",C53=""),"",$S$3)</f>
      </c>
      <c r="O53" s="189" t="s">
        <v>125</v>
      </c>
      <c r="P53" s="201">
        <f>IF(OR($S$3="",$S$5="",C53=""),"",VLOOKUP(C53,X!D35:F38,3))</f>
      </c>
      <c r="Q53" s="188" t="s">
        <v>95</v>
      </c>
      <c r="R53" s="189" t="s">
        <v>65</v>
      </c>
      <c r="S53" s="193">
        <f>IF(P53="","",H53/((L53*N53)+P53))</f>
      </c>
      <c r="T53" s="197" t="s">
        <v>51</v>
      </c>
    </row>
    <row r="54" spans="1:20" s="111" customFormat="1" ht="12">
      <c r="A54" s="169"/>
      <c r="B54" s="170"/>
      <c r="C54" s="170"/>
      <c r="D54" s="170"/>
      <c r="E54" s="108"/>
      <c r="F54" s="170"/>
      <c r="G54" s="108"/>
      <c r="H54" s="170"/>
      <c r="I54" s="108"/>
      <c r="J54" s="112"/>
      <c r="K54" s="76"/>
      <c r="L54" s="76"/>
      <c r="M54" s="76"/>
      <c r="N54" s="76"/>
      <c r="O54" s="76"/>
      <c r="P54" s="76"/>
      <c r="Q54" s="76"/>
      <c r="R54" s="76"/>
      <c r="S54" s="194"/>
      <c r="T54" s="197"/>
    </row>
    <row r="55" spans="1:20" ht="6" customHeight="1">
      <c r="A55" s="95"/>
      <c r="B55" s="96"/>
      <c r="C55" s="96"/>
      <c r="D55" s="96"/>
      <c r="E55" s="96"/>
      <c r="F55" s="83"/>
      <c r="G55" s="83"/>
      <c r="H55" s="83"/>
      <c r="I55" s="83"/>
      <c r="J55" s="84"/>
      <c r="K55" s="84"/>
      <c r="L55" s="84"/>
      <c r="M55" s="84"/>
      <c r="N55" s="84"/>
      <c r="O55" s="84"/>
      <c r="P55" s="85"/>
      <c r="Q55" s="85"/>
      <c r="R55" s="97"/>
      <c r="S55" s="45"/>
      <c r="T55" s="86"/>
    </row>
    <row r="56" spans="1:20" s="22" customFormat="1" ht="12.75">
      <c r="A56" s="404" t="s">
        <v>137</v>
      </c>
      <c r="B56" s="405"/>
      <c r="C56" s="405"/>
      <c r="D56" s="405"/>
      <c r="E56" s="405"/>
      <c r="F56" s="405"/>
      <c r="G56" s="405"/>
      <c r="H56" s="405"/>
      <c r="I56" s="405"/>
      <c r="J56" s="405"/>
      <c r="K56" s="405"/>
      <c r="L56" s="405"/>
      <c r="M56" s="405"/>
      <c r="N56" s="405"/>
      <c r="O56" s="405"/>
      <c r="P56" s="405"/>
      <c r="Q56" s="37"/>
      <c r="R56" s="37"/>
      <c r="S56" s="49">
        <f>SUM(S48:S54)</f>
        <v>0</v>
      </c>
      <c r="T56" s="52" t="s">
        <v>51</v>
      </c>
    </row>
    <row r="57" spans="1:20" ht="6" customHeight="1" thickBot="1">
      <c r="A57" s="224"/>
      <c r="B57" s="225"/>
      <c r="C57" s="225"/>
      <c r="D57" s="225"/>
      <c r="E57" s="225"/>
      <c r="F57" s="46"/>
      <c r="G57" s="46"/>
      <c r="H57" s="46"/>
      <c r="I57" s="46"/>
      <c r="J57" s="40"/>
      <c r="K57" s="40"/>
      <c r="L57" s="40"/>
      <c r="M57" s="40"/>
      <c r="N57" s="40"/>
      <c r="O57" s="40"/>
      <c r="P57" s="41"/>
      <c r="Q57" s="41"/>
      <c r="R57" s="42"/>
      <c r="S57" s="46"/>
      <c r="T57" s="226"/>
    </row>
    <row r="58" spans="1:20" ht="6" customHeight="1">
      <c r="A58" s="55"/>
      <c r="B58" s="53"/>
      <c r="C58" s="53"/>
      <c r="D58" s="53"/>
      <c r="E58" s="53"/>
      <c r="F58" s="39"/>
      <c r="G58" s="39"/>
      <c r="H58" s="39"/>
      <c r="I58" s="39"/>
      <c r="J58" s="43"/>
      <c r="K58" s="43"/>
      <c r="L58" s="43"/>
      <c r="M58" s="43"/>
      <c r="N58" s="43"/>
      <c r="O58" s="43"/>
      <c r="P58" s="222"/>
      <c r="Q58" s="222"/>
      <c r="R58" s="44"/>
      <c r="S58" s="223"/>
      <c r="T58" s="54"/>
    </row>
    <row r="59" spans="1:20" s="22" customFormat="1" ht="12.75">
      <c r="A59" s="404" t="s">
        <v>70</v>
      </c>
      <c r="B59" s="405"/>
      <c r="C59" s="405"/>
      <c r="D59" s="405"/>
      <c r="E59" s="405"/>
      <c r="F59" s="405"/>
      <c r="G59" s="405"/>
      <c r="H59" s="405"/>
      <c r="I59" s="405"/>
      <c r="J59" s="405"/>
      <c r="K59" s="405"/>
      <c r="L59" s="405"/>
      <c r="M59" s="405"/>
      <c r="N59" s="405"/>
      <c r="O59" s="405"/>
      <c r="P59" s="405"/>
      <c r="Q59" s="37"/>
      <c r="R59" s="37"/>
      <c r="S59" s="49">
        <f>SUM(S29,S44,S56)</f>
        <v>0</v>
      </c>
      <c r="T59" s="52" t="s">
        <v>51</v>
      </c>
    </row>
    <row r="60" spans="1:20" ht="6" customHeight="1">
      <c r="A60" s="410"/>
      <c r="B60" s="411"/>
      <c r="C60" s="411"/>
      <c r="D60" s="411"/>
      <c r="E60" s="411"/>
      <c r="F60" s="411"/>
      <c r="G60" s="411"/>
      <c r="H60" s="411"/>
      <c r="I60" s="411"/>
      <c r="J60" s="411"/>
      <c r="K60" s="411"/>
      <c r="L60" s="411"/>
      <c r="M60" s="411"/>
      <c r="N60" s="411"/>
      <c r="O60" s="411"/>
      <c r="P60" s="411"/>
      <c r="Q60" s="37"/>
      <c r="R60" s="37"/>
      <c r="S60" s="232"/>
      <c r="T60" s="52"/>
    </row>
    <row r="61" spans="1:21" s="22" customFormat="1" ht="12.75">
      <c r="A61" s="406" t="s">
        <v>131</v>
      </c>
      <c r="B61" s="407"/>
      <c r="C61" s="407"/>
      <c r="D61" s="407"/>
      <c r="E61" s="407"/>
      <c r="F61" s="407"/>
      <c r="G61" s="407"/>
      <c r="H61" s="407"/>
      <c r="I61" s="407"/>
      <c r="J61" s="407"/>
      <c r="K61" s="407"/>
      <c r="L61" s="407"/>
      <c r="M61" s="407"/>
      <c r="N61" s="407"/>
      <c r="O61" s="407"/>
      <c r="P61" s="407"/>
      <c r="Q61" s="37"/>
      <c r="R61" s="125"/>
      <c r="S61" s="164">
        <f>S7</f>
      </c>
      <c r="T61" s="218"/>
      <c r="U61" s="35"/>
    </row>
    <row r="62" spans="1:20" s="22" customFormat="1" ht="6" customHeight="1">
      <c r="A62" s="219"/>
      <c r="B62" s="220"/>
      <c r="C62" s="220"/>
      <c r="D62" s="220"/>
      <c r="E62" s="220"/>
      <c r="F62" s="220"/>
      <c r="G62" s="220"/>
      <c r="H62" s="220"/>
      <c r="I62" s="220"/>
      <c r="J62" s="220"/>
      <c r="K62" s="220"/>
      <c r="L62" s="220"/>
      <c r="M62" s="220"/>
      <c r="N62" s="220"/>
      <c r="O62" s="220"/>
      <c r="P62" s="220"/>
      <c r="Q62" s="37"/>
      <c r="R62" s="37"/>
      <c r="S62" s="221"/>
      <c r="T62" s="52"/>
    </row>
    <row r="63" spans="1:20" s="22" customFormat="1" ht="6" customHeight="1" thickBot="1">
      <c r="A63" s="61"/>
      <c r="B63" s="47"/>
      <c r="C63" s="47"/>
      <c r="D63" s="47"/>
      <c r="E63" s="47"/>
      <c r="F63" s="47"/>
      <c r="G63" s="47"/>
      <c r="H63" s="47"/>
      <c r="I63" s="47"/>
      <c r="J63" s="47"/>
      <c r="K63" s="47"/>
      <c r="L63" s="47"/>
      <c r="M63" s="47"/>
      <c r="N63" s="47"/>
      <c r="O63" s="47"/>
      <c r="P63" s="47"/>
      <c r="Q63" s="46"/>
      <c r="R63" s="46"/>
      <c r="S63" s="48"/>
      <c r="T63" s="56"/>
    </row>
    <row r="64" spans="1:20" s="22" customFormat="1" ht="12.75">
      <c r="A64" s="408" t="s">
        <v>69</v>
      </c>
      <c r="B64" s="409"/>
      <c r="C64" s="409"/>
      <c r="D64" s="409"/>
      <c r="E64" s="409"/>
      <c r="F64" s="409"/>
      <c r="G64" s="409"/>
      <c r="H64" s="409"/>
      <c r="I64" s="409"/>
      <c r="J64" s="409"/>
      <c r="K64" s="409"/>
      <c r="L64" s="409"/>
      <c r="M64" s="409"/>
      <c r="N64" s="409"/>
      <c r="O64" s="409"/>
      <c r="P64" s="409"/>
      <c r="Q64" s="37"/>
      <c r="R64" s="44"/>
      <c r="S64" s="39"/>
      <c r="T64" s="54"/>
    </row>
    <row r="65" spans="1:20" s="22" customFormat="1" ht="12.75">
      <c r="A65" s="205"/>
      <c r="B65" s="62" t="s">
        <v>134</v>
      </c>
      <c r="C65" s="108"/>
      <c r="D65" s="62" t="s">
        <v>100</v>
      </c>
      <c r="E65" s="58"/>
      <c r="F65" s="58" t="s">
        <v>102</v>
      </c>
      <c r="G65" s="170"/>
      <c r="H65" s="62" t="s">
        <v>143</v>
      </c>
      <c r="I65" s="170"/>
      <c r="J65" s="170"/>
      <c r="K65" s="260"/>
      <c r="L65" s="108"/>
      <c r="M65" s="170"/>
      <c r="N65" s="170"/>
      <c r="O65" s="170"/>
      <c r="P65" s="170"/>
      <c r="Q65" s="37"/>
      <c r="R65" s="44"/>
      <c r="S65" s="39"/>
      <c r="T65" s="54"/>
    </row>
    <row r="66" spans="1:20" ht="13.5" thickBot="1">
      <c r="A66" s="206"/>
      <c r="B66" s="124" t="s">
        <v>156</v>
      </c>
      <c r="C66" s="124"/>
      <c r="D66" s="168" t="s">
        <v>101</v>
      </c>
      <c r="E66" s="59"/>
      <c r="F66" s="59" t="s">
        <v>103</v>
      </c>
      <c r="G66" s="207"/>
      <c r="H66" s="260" t="s">
        <v>155</v>
      </c>
      <c r="I66" s="207"/>
      <c r="J66" s="208"/>
      <c r="K66" s="208"/>
      <c r="L66" s="208"/>
      <c r="M66" s="208"/>
      <c r="N66" s="208"/>
      <c r="O66" s="208"/>
      <c r="P66" s="207"/>
      <c r="Q66" s="124"/>
      <c r="R66" s="124"/>
      <c r="S66" s="124"/>
      <c r="T66" s="167" t="s">
        <v>105</v>
      </c>
    </row>
    <row r="67" spans="1:20" ht="13.5" thickBot="1">
      <c r="A67" s="233" t="s">
        <v>133</v>
      </c>
      <c r="B67" s="234"/>
      <c r="C67" s="234"/>
      <c r="D67" s="234"/>
      <c r="E67" s="234"/>
      <c r="F67" s="234"/>
      <c r="G67" s="234"/>
      <c r="H67" s="234"/>
      <c r="I67" s="234"/>
      <c r="J67" s="235"/>
      <c r="K67" s="235"/>
      <c r="L67" s="235"/>
      <c r="M67" s="235"/>
      <c r="N67" s="235"/>
      <c r="O67" s="235"/>
      <c r="P67" s="234"/>
      <c r="Q67" s="234"/>
      <c r="R67" s="234"/>
      <c r="S67" s="234"/>
      <c r="T67" s="343" t="s">
        <v>3</v>
      </c>
    </row>
    <row r="69" spans="1:20" s="111" customFormat="1" ht="12.75" customHeight="1">
      <c r="A69" s="35"/>
      <c r="B69" s="35"/>
      <c r="C69" s="35"/>
      <c r="D69" s="35"/>
      <c r="E69" s="35"/>
      <c r="F69" s="35"/>
      <c r="G69" s="35"/>
      <c r="H69" s="35"/>
      <c r="I69" s="35"/>
      <c r="J69" s="36"/>
      <c r="K69" s="36"/>
      <c r="L69" s="36"/>
      <c r="M69" s="36"/>
      <c r="N69" s="35"/>
      <c r="O69" s="35"/>
      <c r="P69" s="35"/>
      <c r="Q69" s="35"/>
      <c r="R69" s="35"/>
      <c r="S69" s="35"/>
      <c r="T69" s="35"/>
    </row>
    <row r="70" spans="1:20" s="111" customFormat="1" ht="12.75" customHeight="1">
      <c r="A70" s="35"/>
      <c r="B70" s="35"/>
      <c r="C70" s="35"/>
      <c r="D70" s="35"/>
      <c r="E70" s="35"/>
      <c r="F70" s="35"/>
      <c r="G70" s="35"/>
      <c r="H70" s="35"/>
      <c r="I70" s="35"/>
      <c r="J70" s="36"/>
      <c r="K70" s="36"/>
      <c r="L70" s="36"/>
      <c r="M70" s="36"/>
      <c r="N70" s="36"/>
      <c r="O70" s="36"/>
      <c r="P70" s="35"/>
      <c r="Q70" s="35"/>
      <c r="R70" s="22"/>
      <c r="S70" s="35"/>
      <c r="T70" s="35"/>
    </row>
  </sheetData>
  <sheetProtection password="C6E4" sheet="1" objects="1" scenarios="1" selectLockedCells="1"/>
  <protectedRanges>
    <protectedRange sqref="H21:H22 H24:H25 H27:H29 H31 D16:E19 H16:H19" name="Flow Control Credits"/>
  </protectedRanges>
  <mergeCells count="26">
    <mergeCell ref="A6:P6"/>
    <mergeCell ref="A7:P7"/>
    <mergeCell ref="A24:D24"/>
    <mergeCell ref="A19:D19"/>
    <mergeCell ref="A3:P3"/>
    <mergeCell ref="A59:P59"/>
    <mergeCell ref="A14:D14"/>
    <mergeCell ref="A21:D21"/>
    <mergeCell ref="A4:P4"/>
    <mergeCell ref="A33:D33"/>
    <mergeCell ref="A11:D11"/>
    <mergeCell ref="A5:P5"/>
    <mergeCell ref="A10:D10"/>
    <mergeCell ref="A29:P29"/>
    <mergeCell ref="A31:D31"/>
    <mergeCell ref="A32:D32"/>
    <mergeCell ref="A48:D48"/>
    <mergeCell ref="A37:D37"/>
    <mergeCell ref="A46:D46"/>
    <mergeCell ref="A47:D47"/>
    <mergeCell ref="A44:P44"/>
    <mergeCell ref="A52:D52"/>
    <mergeCell ref="A56:P56"/>
    <mergeCell ref="A61:P61"/>
    <mergeCell ref="A64:P64"/>
    <mergeCell ref="A60:P60"/>
  </mergeCells>
  <dataValidations count="5">
    <dataValidation type="list" allowBlank="1" showInputMessage="1" showErrorMessage="1" sqref="C53 C49">
      <formula1>InfiltTrad</formula1>
    </dataValidation>
    <dataValidation type="list" showInputMessage="1" showErrorMessage="1" sqref="C34">
      <formula1>Bioret</formula1>
    </dataValidation>
    <dataValidation type="list" allowBlank="1" showInputMessage="1" showErrorMessage="1" sqref="C38">
      <formula1>PPFacility</formula1>
    </dataValidation>
    <dataValidation type="list" allowBlank="1" showInputMessage="1" showErrorMessage="1" sqref="C35">
      <formula1>InfiltBR</formula1>
    </dataValidation>
    <dataValidation type="list" allowBlank="1" showInputMessage="1" showErrorMessage="1" sqref="C39">
      <formula1>InfiltPP</formula1>
    </dataValidation>
  </dataValidations>
  <printOptions horizontalCentered="1"/>
  <pageMargins left="0.55" right="0.55" top="0.75" bottom="0.5" header="0.5" footer="0.5"/>
  <pageSetup fitToHeight="1" fitToWidth="1" horizontalDpi="600" verticalDpi="600" orientation="portrait" scale="65"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V26"/>
  <sheetViews>
    <sheetView zoomScalePageLayoutView="0" workbookViewId="0" topLeftCell="A1">
      <selection activeCell="C14" sqref="C14"/>
    </sheetView>
  </sheetViews>
  <sheetFormatPr defaultColWidth="9.140625" defaultRowHeight="12.75"/>
  <cols>
    <col min="1" max="1" width="1.7109375" style="35" customWidth="1"/>
    <col min="2" max="2" width="20.421875" style="35" customWidth="1"/>
    <col min="3" max="3" width="8.8515625" style="35" customWidth="1"/>
    <col min="4" max="4" width="9.28125" style="35" customWidth="1"/>
    <col min="5" max="5" width="2.28125" style="35" customWidth="1"/>
    <col min="6" max="6" width="23.00390625" style="35" customWidth="1"/>
    <col min="7" max="7" width="1.57421875" style="35" bestFit="1" customWidth="1"/>
    <col min="8" max="8" width="9.7109375" style="35" customWidth="1"/>
    <col min="9" max="9" width="4.00390625" style="35" bestFit="1" customWidth="1"/>
    <col min="10" max="10" width="3.7109375" style="36" customWidth="1"/>
    <col min="11" max="11" width="2.7109375" style="36" customWidth="1"/>
    <col min="12" max="12" width="8.140625" style="36" customWidth="1"/>
    <col min="13" max="13" width="3.421875" style="36" customWidth="1"/>
    <col min="14" max="14" width="8.140625" style="36" customWidth="1"/>
    <col min="15" max="15" width="4.421875" style="36" customWidth="1"/>
    <col min="16" max="16" width="8.140625" style="35" customWidth="1"/>
    <col min="17" max="17" width="3.421875" style="35" customWidth="1"/>
    <col min="18" max="18" width="3.140625" style="22" customWidth="1"/>
    <col min="19" max="19" width="16.140625" style="35" customWidth="1"/>
    <col min="20" max="20" width="3.7109375" style="35" customWidth="1"/>
    <col min="21" max="16384" width="9.140625" style="35" customWidth="1"/>
  </cols>
  <sheetData>
    <row r="1" spans="1:20" s="214" customFormat="1" ht="21" thickBot="1">
      <c r="A1" s="211" t="s">
        <v>263</v>
      </c>
      <c r="B1" s="212"/>
      <c r="C1" s="212"/>
      <c r="D1" s="212"/>
      <c r="E1" s="212"/>
      <c r="F1" s="212"/>
      <c r="G1" s="212"/>
      <c r="H1" s="212"/>
      <c r="I1" s="212"/>
      <c r="J1" s="212"/>
      <c r="K1" s="212"/>
      <c r="L1" s="212"/>
      <c r="M1" s="212"/>
      <c r="N1" s="212"/>
      <c r="O1" s="212"/>
      <c r="P1" s="212"/>
      <c r="Q1" s="212"/>
      <c r="R1" s="212"/>
      <c r="S1" s="212"/>
      <c r="T1" s="213"/>
    </row>
    <row r="2" spans="1:22" ht="6" customHeight="1" thickBot="1">
      <c r="A2" s="57"/>
      <c r="B2" s="38"/>
      <c r="C2" s="38"/>
      <c r="D2" s="38"/>
      <c r="E2" s="38"/>
      <c r="F2" s="38"/>
      <c r="G2" s="38"/>
      <c r="H2" s="38"/>
      <c r="I2" s="38"/>
      <c r="J2" s="50"/>
      <c r="K2" s="50"/>
      <c r="L2" s="50"/>
      <c r="M2" s="50"/>
      <c r="N2" s="50"/>
      <c r="O2" s="50"/>
      <c r="P2" s="38"/>
      <c r="Q2" s="38"/>
      <c r="R2" s="38"/>
      <c r="S2" s="38"/>
      <c r="T2" s="51"/>
      <c r="V2" s="215"/>
    </row>
    <row r="3" spans="1:22" ht="13.5" thickBot="1">
      <c r="A3" s="418" t="s">
        <v>113</v>
      </c>
      <c r="B3" s="419"/>
      <c r="C3" s="419"/>
      <c r="D3" s="419"/>
      <c r="E3" s="419"/>
      <c r="F3" s="419"/>
      <c r="G3" s="419"/>
      <c r="H3" s="419"/>
      <c r="I3" s="411"/>
      <c r="J3" s="411"/>
      <c r="K3" s="411"/>
      <c r="L3" s="411"/>
      <c r="M3" s="411"/>
      <c r="N3" s="411"/>
      <c r="O3" s="411"/>
      <c r="P3" s="411"/>
      <c r="Q3" s="38"/>
      <c r="R3" s="38"/>
      <c r="S3" s="130"/>
      <c r="T3" s="51" t="s">
        <v>57</v>
      </c>
      <c r="V3" s="216"/>
    </row>
    <row r="4" spans="1:20" ht="6" customHeight="1" thickBot="1">
      <c r="A4" s="410"/>
      <c r="B4" s="411"/>
      <c r="C4" s="411"/>
      <c r="D4" s="411"/>
      <c r="E4" s="411"/>
      <c r="F4" s="411"/>
      <c r="G4" s="411"/>
      <c r="H4" s="411"/>
      <c r="I4" s="411"/>
      <c r="J4" s="411"/>
      <c r="K4" s="411"/>
      <c r="L4" s="411"/>
      <c r="M4" s="411"/>
      <c r="N4" s="411"/>
      <c r="O4" s="411"/>
      <c r="P4" s="411"/>
      <c r="Q4" s="37"/>
      <c r="R4" s="37"/>
      <c r="S4" s="37"/>
      <c r="T4" s="52"/>
    </row>
    <row r="5" spans="1:20" s="22" customFormat="1" ht="13.5" thickBot="1">
      <c r="A5" s="404" t="s">
        <v>144</v>
      </c>
      <c r="B5" s="405"/>
      <c r="C5" s="405"/>
      <c r="D5" s="405"/>
      <c r="E5" s="405"/>
      <c r="F5" s="405"/>
      <c r="G5" s="405"/>
      <c r="H5" s="405"/>
      <c r="I5" s="405"/>
      <c r="J5" s="405"/>
      <c r="K5" s="405"/>
      <c r="L5" s="405"/>
      <c r="M5" s="405"/>
      <c r="N5" s="405"/>
      <c r="O5" s="405"/>
      <c r="P5" s="405"/>
      <c r="Q5" s="37"/>
      <c r="R5" s="37"/>
      <c r="S5" s="166"/>
      <c r="T5" s="52" t="s">
        <v>51</v>
      </c>
    </row>
    <row r="6" spans="1:21" s="22" customFormat="1" ht="6" customHeight="1">
      <c r="A6" s="410"/>
      <c r="B6" s="411"/>
      <c r="C6" s="411"/>
      <c r="D6" s="411"/>
      <c r="E6" s="411"/>
      <c r="F6" s="411"/>
      <c r="G6" s="411"/>
      <c r="H6" s="411"/>
      <c r="I6" s="411"/>
      <c r="J6" s="411"/>
      <c r="K6" s="411"/>
      <c r="L6" s="411"/>
      <c r="M6" s="411"/>
      <c r="N6" s="411"/>
      <c r="O6" s="411"/>
      <c r="P6" s="411"/>
      <c r="Q6" s="217"/>
      <c r="R6" s="217"/>
      <c r="S6" s="217"/>
      <c r="T6" s="218"/>
      <c r="U6" s="35"/>
    </row>
    <row r="7" spans="1:21" s="22" customFormat="1" ht="12.75">
      <c r="A7" s="406" t="s">
        <v>145</v>
      </c>
      <c r="B7" s="407"/>
      <c r="C7" s="407"/>
      <c r="D7" s="407"/>
      <c r="E7" s="407"/>
      <c r="F7" s="407"/>
      <c r="G7" s="407"/>
      <c r="H7" s="407"/>
      <c r="I7" s="407"/>
      <c r="J7" s="407"/>
      <c r="K7" s="407"/>
      <c r="L7" s="407"/>
      <c r="M7" s="407"/>
      <c r="N7" s="407"/>
      <c r="O7" s="407"/>
      <c r="P7" s="407"/>
      <c r="Q7" s="37"/>
      <c r="R7" s="125"/>
      <c r="S7" s="164">
        <f>IF(S5="","",IF(OR(S13&lt;S5,ISTEXT(S13)),"FAIL","PASS"))</f>
      </c>
      <c r="T7" s="218"/>
      <c r="U7" s="35"/>
    </row>
    <row r="8" spans="1:21" s="22" customFormat="1" ht="12.75">
      <c r="A8" s="57"/>
      <c r="B8" s="38"/>
      <c r="C8" s="38"/>
      <c r="D8" s="38"/>
      <c r="E8" s="38"/>
      <c r="F8" s="38"/>
      <c r="G8" s="217"/>
      <c r="H8" s="217"/>
      <c r="I8" s="217"/>
      <c r="J8" s="217"/>
      <c r="K8" s="217"/>
      <c r="L8" s="370">
        <f>IF(OR($S$7="",$S$7="Pass"),"","Must Mitigate More Area")</f>
      </c>
      <c r="M8" s="38"/>
      <c r="N8" s="38"/>
      <c r="O8" s="217"/>
      <c r="P8" s="217"/>
      <c r="Q8" s="217"/>
      <c r="R8" s="217"/>
      <c r="S8" s="217"/>
      <c r="T8" s="218"/>
      <c r="U8" s="35"/>
    </row>
    <row r="9" spans="1:20" ht="6" customHeight="1" thickBot="1">
      <c r="A9" s="81"/>
      <c r="B9" s="38"/>
      <c r="C9" s="53"/>
      <c r="D9" s="53"/>
      <c r="E9" s="53"/>
      <c r="F9" s="39"/>
      <c r="G9" s="39"/>
      <c r="H9" s="39"/>
      <c r="I9" s="39"/>
      <c r="J9" s="40"/>
      <c r="K9" s="40"/>
      <c r="L9" s="40"/>
      <c r="M9" s="40"/>
      <c r="N9" s="40"/>
      <c r="O9" s="40"/>
      <c r="P9" s="41"/>
      <c r="Q9" s="41"/>
      <c r="R9" s="42"/>
      <c r="S9" s="39"/>
      <c r="T9" s="54"/>
    </row>
    <row r="10" spans="1:20" ht="12.75">
      <c r="A10" s="412" t="s">
        <v>135</v>
      </c>
      <c r="B10" s="413"/>
      <c r="C10" s="413"/>
      <c r="D10" s="413"/>
      <c r="E10" s="176"/>
      <c r="F10" s="177" t="s">
        <v>52</v>
      </c>
      <c r="G10" s="177"/>
      <c r="H10" s="177"/>
      <c r="I10" s="177"/>
      <c r="J10" s="178"/>
      <c r="K10" s="178"/>
      <c r="L10" s="179" t="s">
        <v>121</v>
      </c>
      <c r="M10" s="179"/>
      <c r="N10" s="179"/>
      <c r="O10" s="179"/>
      <c r="P10" s="180"/>
      <c r="Q10" s="178"/>
      <c r="R10" s="178"/>
      <c r="S10" s="177" t="s">
        <v>67</v>
      </c>
      <c r="T10" s="181"/>
    </row>
    <row r="11" spans="1:20" ht="8.25" customHeight="1">
      <c r="A11" s="414"/>
      <c r="B11" s="415"/>
      <c r="C11" s="415"/>
      <c r="D11" s="415"/>
      <c r="E11" s="104"/>
      <c r="F11" s="107"/>
      <c r="G11" s="107"/>
      <c r="H11" s="107"/>
      <c r="I11" s="107"/>
      <c r="J11" s="109"/>
      <c r="K11" s="109"/>
      <c r="L11" s="109"/>
      <c r="M11" s="109"/>
      <c r="N11" s="109"/>
      <c r="O11" s="109"/>
      <c r="P11" s="109"/>
      <c r="Q11" s="109"/>
      <c r="R11" s="109"/>
      <c r="S11" s="107"/>
      <c r="T11" s="110"/>
    </row>
    <row r="12" spans="1:20" ht="13.5" customHeight="1" thickBot="1">
      <c r="A12" s="372" t="s">
        <v>54</v>
      </c>
      <c r="B12" s="403"/>
      <c r="C12" s="403"/>
      <c r="D12" s="403"/>
      <c r="E12" s="105"/>
      <c r="F12" s="108"/>
      <c r="G12" s="108"/>
      <c r="H12" s="170"/>
      <c r="I12" s="108"/>
      <c r="J12" s="112"/>
      <c r="K12" s="112"/>
      <c r="L12" s="202" t="str">
        <f>IF($S$3="","Enter Site",IF($S$5="","Enter Site",IF(C14="","Enter",IF(C13="","Enter",""))))</f>
        <v>Enter Site</v>
      </c>
      <c r="M12" s="112"/>
      <c r="N12" s="112"/>
      <c r="O12" s="112"/>
      <c r="P12" s="112"/>
      <c r="Q12" s="112"/>
      <c r="R12" s="112"/>
      <c r="S12" s="108"/>
      <c r="T12" s="113"/>
    </row>
    <row r="13" spans="1:20" ht="13.5" thickBot="1">
      <c r="A13" s="169"/>
      <c r="B13" s="170" t="s">
        <v>56</v>
      </c>
      <c r="C13" s="171">
        <v>6</v>
      </c>
      <c r="D13" s="170" t="s">
        <v>57</v>
      </c>
      <c r="E13" s="108"/>
      <c r="F13" s="170" t="s">
        <v>55</v>
      </c>
      <c r="G13" s="108"/>
      <c r="H13" s="209"/>
      <c r="I13" s="108" t="s">
        <v>51</v>
      </c>
      <c r="J13" s="112" t="s">
        <v>68</v>
      </c>
      <c r="K13" s="43" t="s">
        <v>96</v>
      </c>
      <c r="L13" s="198" t="str">
        <f>IF($S$3="","Precip",IF($S$5="","Area",IF(C13="","Depth",IF(C14="","Infilt Rate",VLOOKUP(C14,IF(C13=6,X!D20:H23,IF(C13=10,X!D24:H27)),4)))))</f>
        <v>Precip</v>
      </c>
      <c r="M13" s="199" t="s">
        <v>64</v>
      </c>
      <c r="N13" s="203">
        <f>IF(OR($S$3="",$S$5="",C13="",C14=""),"",$S$3)</f>
      </c>
      <c r="O13" s="204" t="s">
        <v>125</v>
      </c>
      <c r="P13" s="201">
        <f>IF(OR($S$3="",$S$5="",C13="",C14=""),"",VLOOKUP(C14,IF(C13=6,X!D20:H23,IF(C13=10,X!D24:H27)),5))</f>
      </c>
      <c r="Q13" s="188" t="s">
        <v>95</v>
      </c>
      <c r="R13" s="189" t="s">
        <v>65</v>
      </c>
      <c r="S13" s="193">
        <f>IF(F14&lt;&gt;"","Error",IF(P13="","",H13/((L13*N13)+P13)))</f>
      </c>
      <c r="T13" s="197" t="s">
        <v>51</v>
      </c>
    </row>
    <row r="14" spans="1:20" ht="13.5" thickBot="1">
      <c r="A14" s="169"/>
      <c r="B14" s="170" t="s">
        <v>58</v>
      </c>
      <c r="C14" s="171"/>
      <c r="D14" s="170" t="s">
        <v>59</v>
      </c>
      <c r="E14" s="108"/>
      <c r="F14" s="367">
        <f>IF(OR(C13="",C14=""),"",IF(AND(C14=0.25,C13=10),"Note: pool drawdown time exceeded for this depth and infilt rate",""))</f>
      </c>
      <c r="G14" s="108"/>
      <c r="H14" s="170"/>
      <c r="I14" s="108"/>
      <c r="J14" s="112"/>
      <c r="K14" s="112"/>
      <c r="L14" s="76"/>
      <c r="M14" s="76"/>
      <c r="N14" s="76"/>
      <c r="O14" s="76"/>
      <c r="P14" s="183"/>
      <c r="Q14" s="183"/>
      <c r="R14" s="76"/>
      <c r="S14" s="366">
        <f>IF(OR(S13="",ISTEXT(S13)),"",IF(S13&gt;10000,"Note:multiple cells required",IF(S13&gt;5000,"Note: multiple cells may be required","")))</f>
      </c>
      <c r="T14" s="197"/>
    </row>
    <row r="15" spans="1:20" ht="6.75" customHeight="1">
      <c r="A15" s="169"/>
      <c r="B15" s="183"/>
      <c r="C15" s="183"/>
      <c r="D15" s="183"/>
      <c r="E15" s="115"/>
      <c r="F15" s="170"/>
      <c r="G15" s="108"/>
      <c r="H15" s="76"/>
      <c r="I15" s="108"/>
      <c r="J15" s="112"/>
      <c r="K15" s="112"/>
      <c r="L15" s="76"/>
      <c r="M15" s="76"/>
      <c r="N15" s="76"/>
      <c r="O15" s="76"/>
      <c r="P15" s="76"/>
      <c r="Q15" s="76"/>
      <c r="R15" s="76"/>
      <c r="S15" s="192"/>
      <c r="T15" s="197"/>
    </row>
    <row r="16" spans="1:20" s="22" customFormat="1" ht="6" customHeight="1" thickBot="1">
      <c r="A16" s="61"/>
      <c r="B16" s="47"/>
      <c r="C16" s="47"/>
      <c r="D16" s="47"/>
      <c r="E16" s="47"/>
      <c r="F16" s="47"/>
      <c r="G16" s="47"/>
      <c r="H16" s="47"/>
      <c r="I16" s="47"/>
      <c r="J16" s="47"/>
      <c r="K16" s="47"/>
      <c r="L16" s="47"/>
      <c r="M16" s="47"/>
      <c r="N16" s="47"/>
      <c r="O16" s="47"/>
      <c r="P16" s="47"/>
      <c r="Q16" s="46"/>
      <c r="R16" s="46"/>
      <c r="S16" s="48"/>
      <c r="T16" s="56"/>
    </row>
    <row r="17" spans="1:20" s="22" customFormat="1" ht="12.75">
      <c r="A17" s="408" t="s">
        <v>69</v>
      </c>
      <c r="B17" s="409"/>
      <c r="C17" s="409"/>
      <c r="D17" s="409"/>
      <c r="E17" s="409"/>
      <c r="F17" s="409"/>
      <c r="G17" s="409"/>
      <c r="H17" s="409"/>
      <c r="I17" s="409"/>
      <c r="J17" s="409"/>
      <c r="K17" s="409"/>
      <c r="L17" s="409"/>
      <c r="M17" s="409"/>
      <c r="N17" s="409"/>
      <c r="O17" s="409"/>
      <c r="P17" s="409"/>
      <c r="Q17" s="37"/>
      <c r="R17" s="44"/>
      <c r="S17" s="39"/>
      <c r="T17" s="54"/>
    </row>
    <row r="18" spans="1:20" s="22" customFormat="1" ht="12.75">
      <c r="A18" s="205"/>
      <c r="B18" s="62" t="s">
        <v>134</v>
      </c>
      <c r="C18" s="108"/>
      <c r="D18" s="62" t="s">
        <v>100</v>
      </c>
      <c r="E18" s="58"/>
      <c r="F18" s="58" t="s">
        <v>102</v>
      </c>
      <c r="G18" s="260"/>
      <c r="H18" s="230"/>
      <c r="I18" s="170"/>
      <c r="J18" s="170"/>
      <c r="K18" s="170"/>
      <c r="L18" s="170"/>
      <c r="M18" s="170"/>
      <c r="N18" s="170"/>
      <c r="O18" s="170"/>
      <c r="P18" s="170"/>
      <c r="Q18" s="37"/>
      <c r="R18" s="44"/>
      <c r="S18" s="39"/>
      <c r="T18" s="54"/>
    </row>
    <row r="19" spans="1:20" ht="13.5" thickBot="1">
      <c r="A19" s="206"/>
      <c r="B19" s="124" t="s">
        <v>156</v>
      </c>
      <c r="C19" s="124"/>
      <c r="D19" s="261" t="s">
        <v>102</v>
      </c>
      <c r="E19" s="59"/>
      <c r="F19" s="59" t="s">
        <v>103</v>
      </c>
      <c r="G19" s="207"/>
      <c r="H19" s="231"/>
      <c r="I19" s="207"/>
      <c r="J19" s="208"/>
      <c r="K19" s="208"/>
      <c r="L19" s="208"/>
      <c r="M19" s="208"/>
      <c r="N19" s="208"/>
      <c r="O19" s="208"/>
      <c r="P19" s="207"/>
      <c r="Q19" s="124"/>
      <c r="R19" s="124"/>
      <c r="S19" s="124"/>
      <c r="T19" s="167" t="s">
        <v>105</v>
      </c>
    </row>
    <row r="20" spans="1:20" ht="13.5" thickBot="1">
      <c r="A20" s="233"/>
      <c r="B20" s="234"/>
      <c r="C20" s="234"/>
      <c r="D20" s="234"/>
      <c r="E20" s="234"/>
      <c r="F20" s="234"/>
      <c r="G20" s="234"/>
      <c r="H20" s="234"/>
      <c r="I20" s="234"/>
      <c r="J20" s="235"/>
      <c r="K20" s="235"/>
      <c r="L20" s="235"/>
      <c r="M20" s="235"/>
      <c r="N20" s="235"/>
      <c r="O20" s="235"/>
      <c r="P20" s="234"/>
      <c r="Q20" s="234"/>
      <c r="R20" s="234"/>
      <c r="S20" s="234"/>
      <c r="T20" s="343" t="s">
        <v>3</v>
      </c>
    </row>
    <row r="21" spans="1:20" s="111" customFormat="1" ht="12.75" customHeight="1">
      <c r="A21" s="35"/>
      <c r="B21" s="35"/>
      <c r="C21" s="35"/>
      <c r="D21" s="35"/>
      <c r="E21" s="35"/>
      <c r="F21" s="35"/>
      <c r="G21" s="35"/>
      <c r="H21" s="35"/>
      <c r="I21" s="35"/>
      <c r="J21" s="36"/>
      <c r="K21" s="36"/>
      <c r="L21" s="36"/>
      <c r="M21" s="36"/>
      <c r="N21" s="35"/>
      <c r="O21" s="35"/>
      <c r="P21" s="35"/>
      <c r="Q21" s="35"/>
      <c r="R21" s="35"/>
      <c r="S21" s="35"/>
      <c r="T21" s="35"/>
    </row>
    <row r="22" spans="1:20" s="111" customFormat="1" ht="12.75" customHeight="1">
      <c r="A22" s="35"/>
      <c r="B22" s="35"/>
      <c r="C22" s="35"/>
      <c r="D22" s="35"/>
      <c r="E22" s="35"/>
      <c r="F22" s="35"/>
      <c r="G22" s="35"/>
      <c r="H22" s="35"/>
      <c r="I22" s="35"/>
      <c r="J22" s="36"/>
      <c r="K22" s="36"/>
      <c r="L22" s="36"/>
      <c r="M22" s="36"/>
      <c r="N22" s="36"/>
      <c r="O22" s="36"/>
      <c r="P22" s="35"/>
      <c r="Q22" s="35"/>
      <c r="R22" s="22"/>
      <c r="S22" s="35"/>
      <c r="T22" s="35"/>
    </row>
    <row r="25" ht="12.75">
      <c r="S25" s="369"/>
    </row>
    <row r="26" ht="12.75">
      <c r="S26" s="371"/>
    </row>
  </sheetData>
  <sheetProtection password="C6E4" sheet="1" objects="1" scenarios="1" selectLockedCells="1"/>
  <protectedRanges>
    <protectedRange sqref="H10" name="Flow Control Credits"/>
  </protectedRanges>
  <mergeCells count="9">
    <mergeCell ref="A17:P17"/>
    <mergeCell ref="A10:D10"/>
    <mergeCell ref="A11:D11"/>
    <mergeCell ref="A3:P3"/>
    <mergeCell ref="A4:P4"/>
    <mergeCell ref="A12:D12"/>
    <mergeCell ref="A5:P5"/>
    <mergeCell ref="A6:P6"/>
    <mergeCell ref="A7:P7"/>
  </mergeCells>
  <dataValidations count="2">
    <dataValidation type="list" showInputMessage="1" showErrorMessage="1" sqref="C13">
      <formula1>BioretTrmnt</formula1>
    </dataValidation>
    <dataValidation type="list" allowBlank="1" showInputMessage="1" showErrorMessage="1" sqref="C14">
      <formula1>InfiltBR</formula1>
    </dataValidation>
  </dataValidations>
  <printOptions horizontalCentered="1"/>
  <pageMargins left="0.55" right="0.55" top="0.75" bottom="0.5" header="0.5" footer="0.5"/>
  <pageSetup fitToHeight="1" fitToWidth="1" horizontalDpi="600" verticalDpi="600" orientation="portrait" scale="65"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1"/>
  <sheetViews>
    <sheetView showGridLines="0" showRowColHeaders="0" zoomScalePageLayoutView="0" workbookViewId="0" topLeftCell="A1">
      <selection activeCell="L21" sqref="L21"/>
    </sheetView>
  </sheetViews>
  <sheetFormatPr defaultColWidth="9.140625" defaultRowHeight="12.75"/>
  <cols>
    <col min="10" max="10" width="2.00390625" style="0" customWidth="1"/>
  </cols>
  <sheetData>
    <row r="48" ht="6" customHeight="1"/>
  </sheetData>
  <sheetProtection/>
  <printOptions horizontalCentered="1"/>
  <pageMargins left="0.75" right="0.75" top="1" bottom="1" header="0.5" footer="0.5"/>
  <pageSetup fitToHeight="1" fitToWidth="1" horizontalDpi="600" verticalDpi="600" orientation="portrait" r:id="rId2"/>
  <headerFooter alignWithMargins="0">
    <oddHeader>&amp;C&amp;"Times New Roman,Bold"Kitsap County Simplified Sizing Tool for Stormwater BMPs</oddHeader>
    <oddFooter>&amp;R&amp;"Times New Roman,Regular"&amp;9Herrera Environmental Consultants</oddFooter>
  </headerFooter>
  <drawing r:id="rId1"/>
</worksheet>
</file>

<file path=xl/worksheets/sheet6.xml><?xml version="1.0" encoding="utf-8"?>
<worksheet xmlns="http://schemas.openxmlformats.org/spreadsheetml/2006/main" xmlns:r="http://schemas.openxmlformats.org/officeDocument/2006/relationships">
  <dimension ref="A1:L79"/>
  <sheetViews>
    <sheetView showGridLines="0" zoomScalePageLayoutView="0" workbookViewId="0" topLeftCell="A1">
      <selection activeCell="E11" sqref="E11"/>
    </sheetView>
  </sheetViews>
  <sheetFormatPr defaultColWidth="9.140625" defaultRowHeight="12.75"/>
  <cols>
    <col min="1" max="1" width="19.00390625" style="2" customWidth="1"/>
    <col min="2" max="2" width="15.7109375" style="2" customWidth="1"/>
    <col min="3" max="3" width="10.00390625" style="2" customWidth="1"/>
    <col min="4" max="5" width="9.28125" style="2" bestFit="1" customWidth="1"/>
    <col min="6" max="6" width="9.421875" style="2" bestFit="1" customWidth="1"/>
    <col min="7" max="7" width="45.7109375" style="2" customWidth="1"/>
    <col min="8" max="8" width="9.140625" style="2" customWidth="1"/>
    <col min="9" max="9" width="16.57421875" style="2" customWidth="1"/>
    <col min="10" max="10" width="13.8515625" style="2" customWidth="1"/>
    <col min="11" max="11" width="37.28125" style="2" customWidth="1"/>
    <col min="12" max="16384" width="9.140625" style="2" customWidth="1"/>
  </cols>
  <sheetData>
    <row r="1" spans="1:12" ht="16.5" thickBot="1">
      <c r="A1" s="1" t="s">
        <v>220</v>
      </c>
      <c r="B1" s="264"/>
      <c r="C1" s="264"/>
      <c r="D1" s="264"/>
      <c r="E1" s="264"/>
      <c r="F1" s="265"/>
      <c r="L1" s="278"/>
    </row>
    <row r="2" spans="1:12" ht="13.5" thickTop="1">
      <c r="A2" s="460" t="s">
        <v>76</v>
      </c>
      <c r="B2" s="461" t="s">
        <v>159</v>
      </c>
      <c r="C2" s="266" t="s">
        <v>210</v>
      </c>
      <c r="D2" s="267"/>
      <c r="E2" s="268"/>
      <c r="F2" s="323"/>
      <c r="G2" s="432" t="s">
        <v>206</v>
      </c>
      <c r="L2" s="278"/>
    </row>
    <row r="3" spans="1:12" ht="15.75">
      <c r="A3" s="373"/>
      <c r="B3" s="394"/>
      <c r="C3" s="269" t="s">
        <v>211</v>
      </c>
      <c r="D3" s="270"/>
      <c r="E3" s="271" t="s">
        <v>212</v>
      </c>
      <c r="F3" s="324"/>
      <c r="G3" s="433"/>
      <c r="L3" s="278"/>
    </row>
    <row r="4" spans="1:12" ht="13.5" thickBot="1">
      <c r="A4" s="374"/>
      <c r="B4" s="395"/>
      <c r="C4" s="319" t="s">
        <v>123</v>
      </c>
      <c r="D4" s="319" t="s">
        <v>124</v>
      </c>
      <c r="E4" s="319" t="s">
        <v>123</v>
      </c>
      <c r="F4" s="325" t="s">
        <v>124</v>
      </c>
      <c r="G4" s="434"/>
      <c r="L4" s="278"/>
    </row>
    <row r="5" spans="1:12" ht="14.25" thickBot="1" thickTop="1">
      <c r="A5" s="391" t="s">
        <v>213</v>
      </c>
      <c r="B5" s="272">
        <v>0.25</v>
      </c>
      <c r="C5" s="156">
        <v>0.0155</v>
      </c>
      <c r="D5" s="156">
        <v>-0.1068</v>
      </c>
      <c r="E5" s="158" t="s">
        <v>209</v>
      </c>
      <c r="F5" s="326" t="s">
        <v>209</v>
      </c>
      <c r="G5" s="435" t="s">
        <v>226</v>
      </c>
      <c r="L5" s="278"/>
    </row>
    <row r="6" spans="1:12" ht="14.25" thickBot="1" thickTop="1">
      <c r="A6" s="373"/>
      <c r="B6" s="272">
        <v>0.5</v>
      </c>
      <c r="C6" s="155">
        <v>0.009</v>
      </c>
      <c r="D6" s="156">
        <v>0.0517</v>
      </c>
      <c r="E6" s="158" t="s">
        <v>209</v>
      </c>
      <c r="F6" s="326" t="s">
        <v>209</v>
      </c>
      <c r="G6" s="435"/>
      <c r="L6" s="278"/>
    </row>
    <row r="7" spans="1:12" ht="14.25" thickBot="1" thickTop="1">
      <c r="A7" s="373"/>
      <c r="B7" s="9">
        <v>1</v>
      </c>
      <c r="C7" s="156">
        <v>0.0048</v>
      </c>
      <c r="D7" s="156">
        <v>0.1031</v>
      </c>
      <c r="E7" s="158" t="s">
        <v>209</v>
      </c>
      <c r="F7" s="326" t="s">
        <v>209</v>
      </c>
      <c r="G7" s="435"/>
      <c r="L7" s="278"/>
    </row>
    <row r="8" spans="1:12" ht="14.25" thickBot="1" thickTop="1">
      <c r="A8" s="374"/>
      <c r="B8" s="273">
        <v>2</v>
      </c>
      <c r="C8" s="320">
        <v>0.0034</v>
      </c>
      <c r="D8" s="320">
        <v>0.1054</v>
      </c>
      <c r="E8" s="161" t="s">
        <v>209</v>
      </c>
      <c r="F8" s="327" t="s">
        <v>209</v>
      </c>
      <c r="G8" s="435"/>
      <c r="L8" s="278"/>
    </row>
    <row r="9" spans="1:12" ht="14.25" thickBot="1" thickTop="1">
      <c r="A9" s="391" t="s">
        <v>214</v>
      </c>
      <c r="B9" s="272">
        <v>0.25</v>
      </c>
      <c r="C9" s="158">
        <v>0.0092</v>
      </c>
      <c r="D9" s="321">
        <v>-0.0573</v>
      </c>
      <c r="E9" s="158">
        <v>0.0018</v>
      </c>
      <c r="F9" s="326" t="s">
        <v>148</v>
      </c>
      <c r="G9" s="435" t="s">
        <v>226</v>
      </c>
      <c r="L9" s="278"/>
    </row>
    <row r="10" spans="1:12" ht="14.25" thickBot="1" thickTop="1">
      <c r="A10" s="392"/>
      <c r="B10" s="272">
        <v>0.5</v>
      </c>
      <c r="C10" s="159">
        <v>0.0051</v>
      </c>
      <c r="D10" s="321" t="s">
        <v>160</v>
      </c>
      <c r="E10" s="158">
        <v>0.0012</v>
      </c>
      <c r="F10" s="326" t="s">
        <v>149</v>
      </c>
      <c r="G10" s="435"/>
      <c r="L10" s="278"/>
    </row>
    <row r="11" spans="1:12" ht="14.25" thickBot="1" thickTop="1">
      <c r="A11" s="392"/>
      <c r="B11" s="9">
        <v>1</v>
      </c>
      <c r="C11" s="159">
        <v>0.0034</v>
      </c>
      <c r="D11" s="321" t="s">
        <v>161</v>
      </c>
      <c r="E11" s="158">
        <v>0.0008</v>
      </c>
      <c r="F11" s="326" t="s">
        <v>150</v>
      </c>
      <c r="G11" s="435"/>
      <c r="L11" s="278"/>
    </row>
    <row r="12" spans="1:12" ht="14.25" thickBot="1" thickTop="1">
      <c r="A12" s="393"/>
      <c r="B12" s="273">
        <v>2</v>
      </c>
      <c r="C12" s="161">
        <v>0.0026</v>
      </c>
      <c r="D12" s="322" t="s">
        <v>162</v>
      </c>
      <c r="E12" s="161">
        <v>0.0006</v>
      </c>
      <c r="F12" s="328" t="s">
        <v>151</v>
      </c>
      <c r="G12" s="435"/>
      <c r="L12" s="278"/>
    </row>
    <row r="13" spans="1:12" ht="14.25" thickBot="1" thickTop="1">
      <c r="A13" s="391" t="s">
        <v>11</v>
      </c>
      <c r="B13" s="272">
        <v>0.25</v>
      </c>
      <c r="C13" s="159">
        <v>0.0067</v>
      </c>
      <c r="D13" s="321" t="s">
        <v>163</v>
      </c>
      <c r="E13" s="158">
        <v>0.0014</v>
      </c>
      <c r="F13" s="326" t="s">
        <v>152</v>
      </c>
      <c r="G13" s="435" t="s">
        <v>226</v>
      </c>
      <c r="L13" s="278"/>
    </row>
    <row r="14" spans="1:12" ht="14.25" thickBot="1" thickTop="1">
      <c r="A14" s="392"/>
      <c r="B14" s="272">
        <v>0.5</v>
      </c>
      <c r="C14" s="159">
        <v>0.004</v>
      </c>
      <c r="D14" s="321" t="s">
        <v>164</v>
      </c>
      <c r="E14" s="158">
        <v>0.0009</v>
      </c>
      <c r="F14" s="326" t="s">
        <v>153</v>
      </c>
      <c r="G14" s="435"/>
      <c r="L14" s="278"/>
    </row>
    <row r="15" spans="1:7" ht="14.25" thickBot="1" thickTop="1">
      <c r="A15" s="392"/>
      <c r="B15" s="9">
        <v>1</v>
      </c>
      <c r="C15" s="159">
        <v>0.0024</v>
      </c>
      <c r="D15" s="321" t="s">
        <v>165</v>
      </c>
      <c r="E15" s="158">
        <v>0.0006</v>
      </c>
      <c r="F15" s="326" t="s">
        <v>154</v>
      </c>
      <c r="G15" s="435"/>
    </row>
    <row r="16" spans="1:7" ht="14.25" thickBot="1" thickTop="1">
      <c r="A16" s="393"/>
      <c r="B16" s="273">
        <v>2</v>
      </c>
      <c r="C16" s="161">
        <v>0.0018</v>
      </c>
      <c r="D16" s="322" t="s">
        <v>166</v>
      </c>
      <c r="E16" s="161">
        <v>0.0005</v>
      </c>
      <c r="F16" s="327">
        <v>-0.0008</v>
      </c>
      <c r="G16" s="435"/>
    </row>
    <row r="17" spans="1:7" ht="14.25" thickBot="1" thickTop="1">
      <c r="A17" s="391" t="s">
        <v>191</v>
      </c>
      <c r="B17" s="272">
        <v>0.25</v>
      </c>
      <c r="C17" s="158">
        <v>0.11</v>
      </c>
      <c r="D17" s="248" t="s">
        <v>167</v>
      </c>
      <c r="E17" s="158" t="s">
        <v>209</v>
      </c>
      <c r="F17" s="326" t="s">
        <v>209</v>
      </c>
      <c r="G17" s="435" t="s">
        <v>227</v>
      </c>
    </row>
    <row r="18" spans="1:7" ht="14.25" thickBot="1" thickTop="1">
      <c r="A18" s="392"/>
      <c r="B18" s="272">
        <v>0.5</v>
      </c>
      <c r="C18" s="158">
        <v>0.0187</v>
      </c>
      <c r="D18" s="248" t="s">
        <v>168</v>
      </c>
      <c r="E18" s="158" t="s">
        <v>209</v>
      </c>
      <c r="F18" s="326" t="s">
        <v>209</v>
      </c>
      <c r="G18" s="435"/>
    </row>
    <row r="19" spans="1:7" ht="14.25" thickBot="1" thickTop="1">
      <c r="A19" s="393"/>
      <c r="B19" s="273">
        <v>1</v>
      </c>
      <c r="C19" s="161">
        <v>0.0048</v>
      </c>
      <c r="D19" s="250" t="s">
        <v>169</v>
      </c>
      <c r="E19" s="161" t="s">
        <v>209</v>
      </c>
      <c r="F19" s="327" t="s">
        <v>209</v>
      </c>
      <c r="G19" s="435"/>
    </row>
    <row r="20" spans="1:7" ht="14.25" customHeight="1" thickBot="1" thickTop="1">
      <c r="A20" s="391" t="s">
        <v>114</v>
      </c>
      <c r="B20" s="272">
        <v>0.13</v>
      </c>
      <c r="C20" s="159">
        <v>0.0244</v>
      </c>
      <c r="D20" s="321">
        <v>-0.4918</v>
      </c>
      <c r="E20" s="158" t="s">
        <v>209</v>
      </c>
      <c r="F20" s="326" t="s">
        <v>209</v>
      </c>
      <c r="G20" s="435" t="s">
        <v>208</v>
      </c>
    </row>
    <row r="21" spans="1:7" ht="14.25" thickBot="1" thickTop="1">
      <c r="A21" s="392"/>
      <c r="B21" s="272">
        <v>0.25</v>
      </c>
      <c r="C21" s="159">
        <v>0.0097</v>
      </c>
      <c r="D21" s="321">
        <v>-0.1171</v>
      </c>
      <c r="E21" s="158" t="s">
        <v>209</v>
      </c>
      <c r="F21" s="326" t="s">
        <v>209</v>
      </c>
      <c r="G21" s="435"/>
    </row>
    <row r="22" spans="1:7" ht="14.25" thickBot="1" thickTop="1">
      <c r="A22" s="392"/>
      <c r="B22" s="9">
        <v>0.5</v>
      </c>
      <c r="C22" s="159">
        <v>0.0051</v>
      </c>
      <c r="D22" s="321">
        <v>-0.0445</v>
      </c>
      <c r="E22" s="158" t="s">
        <v>209</v>
      </c>
      <c r="F22" s="326" t="s">
        <v>209</v>
      </c>
      <c r="G22" s="435"/>
    </row>
    <row r="23" spans="1:7" ht="14.25" customHeight="1" thickBot="1" thickTop="1">
      <c r="A23" s="393"/>
      <c r="B23" s="273">
        <v>2</v>
      </c>
      <c r="C23" s="161">
        <v>0.0013</v>
      </c>
      <c r="D23" s="322">
        <v>0.0101</v>
      </c>
      <c r="E23" s="161" t="s">
        <v>209</v>
      </c>
      <c r="F23" s="327" t="s">
        <v>209</v>
      </c>
      <c r="G23" s="435"/>
    </row>
    <row r="24" spans="1:9" ht="14.25" thickBot="1" thickTop="1">
      <c r="A24" s="391" t="s">
        <v>115</v>
      </c>
      <c r="B24" s="272">
        <v>0.13</v>
      </c>
      <c r="C24" s="159">
        <v>0.0057</v>
      </c>
      <c r="D24" s="321">
        <v>-0.0695</v>
      </c>
      <c r="E24" s="158" t="s">
        <v>209</v>
      </c>
      <c r="F24" s="326" t="s">
        <v>209</v>
      </c>
      <c r="G24" s="435" t="s">
        <v>207</v>
      </c>
      <c r="I24" s="299"/>
    </row>
    <row r="25" spans="1:9" ht="14.25" thickBot="1" thickTop="1">
      <c r="A25" s="392"/>
      <c r="B25" s="272">
        <v>0.25</v>
      </c>
      <c r="C25" s="159">
        <v>0.0038</v>
      </c>
      <c r="D25" s="321">
        <v>-0.0412</v>
      </c>
      <c r="E25" s="158" t="s">
        <v>209</v>
      </c>
      <c r="F25" s="326" t="s">
        <v>209</v>
      </c>
      <c r="G25" s="435"/>
      <c r="I25" s="299"/>
    </row>
    <row r="26" spans="1:9" ht="14.25" thickBot="1" thickTop="1">
      <c r="A26" s="392"/>
      <c r="B26" s="9">
        <v>0.5</v>
      </c>
      <c r="C26" s="159">
        <v>0.0021</v>
      </c>
      <c r="D26" s="321">
        <v>-0.0104</v>
      </c>
      <c r="E26" s="158" t="s">
        <v>209</v>
      </c>
      <c r="F26" s="326" t="s">
        <v>209</v>
      </c>
      <c r="G26" s="435"/>
      <c r="I26" s="299"/>
    </row>
    <row r="27" spans="1:9" ht="14.25" thickBot="1" thickTop="1">
      <c r="A27" s="393"/>
      <c r="B27" s="273">
        <v>2</v>
      </c>
      <c r="C27" s="161">
        <v>0.00072</v>
      </c>
      <c r="D27" s="322">
        <v>-0.00303</v>
      </c>
      <c r="E27" s="161" t="s">
        <v>209</v>
      </c>
      <c r="F27" s="327" t="s">
        <v>209</v>
      </c>
      <c r="G27" s="435"/>
      <c r="I27" s="299"/>
    </row>
    <row r="28" ht="13.5" thickTop="1">
      <c r="A28" s="2" t="s">
        <v>256</v>
      </c>
    </row>
    <row r="29" ht="12.75">
      <c r="A29" s="298" t="s">
        <v>217</v>
      </c>
    </row>
    <row r="30" ht="12.75">
      <c r="A30" s="11" t="s">
        <v>218</v>
      </c>
    </row>
    <row r="31" ht="12.75">
      <c r="A31" s="11" t="s">
        <v>219</v>
      </c>
    </row>
    <row r="32" ht="12.75">
      <c r="A32" s="298" t="s">
        <v>215</v>
      </c>
    </row>
    <row r="33" spans="1:2" ht="12.75">
      <c r="A33" s="298" t="s">
        <v>216</v>
      </c>
      <c r="B33" s="3"/>
    </row>
    <row r="34" spans="1:2" ht="12.75">
      <c r="A34" s="298" t="s">
        <v>10</v>
      </c>
      <c r="B34" s="3"/>
    </row>
    <row r="35" ht="12.75">
      <c r="B35" s="3"/>
    </row>
    <row r="36" spans="1:7" ht="16.5" thickBot="1">
      <c r="A36" s="1" t="s">
        <v>170</v>
      </c>
      <c r="B36" s="3"/>
      <c r="E36" s="275"/>
      <c r="G36" s="12"/>
    </row>
    <row r="37" spans="1:7" ht="17.25" customHeight="1" thickBot="1" thickTop="1">
      <c r="A37" s="300" t="s">
        <v>76</v>
      </c>
      <c r="B37" s="428" t="s">
        <v>192</v>
      </c>
      <c r="C37" s="429"/>
      <c r="D37" s="33" t="s">
        <v>221</v>
      </c>
      <c r="E37" s="301"/>
      <c r="F37" s="279"/>
      <c r="G37" s="302" t="s">
        <v>222</v>
      </c>
    </row>
    <row r="38" spans="1:7" ht="14.25" thickBot="1" thickTop="1">
      <c r="A38" s="391" t="s">
        <v>88</v>
      </c>
      <c r="B38" s="424" t="s">
        <v>77</v>
      </c>
      <c r="C38" s="425"/>
      <c r="D38" s="281" t="s">
        <v>193</v>
      </c>
      <c r="E38" s="282"/>
      <c r="F38" s="329"/>
      <c r="G38" s="444" t="s">
        <v>259</v>
      </c>
    </row>
    <row r="39" spans="1:7" ht="14.25" thickBot="1" thickTop="1">
      <c r="A39" s="422"/>
      <c r="B39" s="426"/>
      <c r="C39" s="427"/>
      <c r="D39" s="330" t="s">
        <v>194</v>
      </c>
      <c r="E39" s="331"/>
      <c r="F39" s="332"/>
      <c r="G39" s="444"/>
    </row>
    <row r="40" spans="1:7" ht="14.25" thickBot="1" thickTop="1">
      <c r="A40" s="422"/>
      <c r="B40" s="440" t="s">
        <v>78</v>
      </c>
      <c r="C40" s="441"/>
      <c r="D40" s="283" t="s">
        <v>195</v>
      </c>
      <c r="E40" s="284"/>
      <c r="F40" s="285"/>
      <c r="G40" s="444"/>
    </row>
    <row r="41" spans="1:9" ht="15" thickBot="1" thickTop="1">
      <c r="A41" s="423"/>
      <c r="B41" s="436"/>
      <c r="C41" s="437"/>
      <c r="D41" s="286" t="s">
        <v>196</v>
      </c>
      <c r="E41" s="287"/>
      <c r="F41" s="288"/>
      <c r="G41" s="444"/>
      <c r="I41" s="12"/>
    </row>
    <row r="42" spans="1:9" ht="15" thickBot="1" thickTop="1">
      <c r="A42" s="391" t="s">
        <v>89</v>
      </c>
      <c r="B42" s="438" t="s">
        <v>77</v>
      </c>
      <c r="C42" s="439"/>
      <c r="D42" s="333" t="s">
        <v>197</v>
      </c>
      <c r="E42" s="334"/>
      <c r="F42" s="335"/>
      <c r="G42" s="451" t="s">
        <v>223</v>
      </c>
      <c r="I42" s="12"/>
    </row>
    <row r="43" spans="1:9" ht="15" thickBot="1" thickTop="1">
      <c r="A43" s="423"/>
      <c r="B43" s="436" t="s">
        <v>78</v>
      </c>
      <c r="C43" s="437"/>
      <c r="D43" s="286" t="s">
        <v>198</v>
      </c>
      <c r="E43" s="287"/>
      <c r="F43" s="288"/>
      <c r="G43" s="443"/>
      <c r="I43" s="12"/>
    </row>
    <row r="44" spans="1:9" ht="27" customHeight="1" thickBot="1" thickTop="1">
      <c r="A44" s="280" t="s">
        <v>321</v>
      </c>
      <c r="B44" s="458" t="s">
        <v>171</v>
      </c>
      <c r="C44" s="459"/>
      <c r="D44" s="289">
        <v>0.74</v>
      </c>
      <c r="E44" s="290"/>
      <c r="F44" s="291"/>
      <c r="G44" s="303" t="s">
        <v>224</v>
      </c>
      <c r="I44" s="293"/>
    </row>
    <row r="45" spans="1:7" ht="13.5" customHeight="1" thickBot="1" thickTop="1">
      <c r="A45" s="391" t="s">
        <v>108</v>
      </c>
      <c r="B45" s="438" t="s">
        <v>199</v>
      </c>
      <c r="C45" s="439"/>
      <c r="D45" s="336">
        <v>0.42</v>
      </c>
      <c r="E45" s="334"/>
      <c r="F45" s="335"/>
      <c r="G45" s="442" t="s">
        <v>225</v>
      </c>
    </row>
    <row r="46" spans="1:7" ht="13.5" customHeight="1" thickBot="1" thickTop="1">
      <c r="A46" s="423"/>
      <c r="B46" s="436" t="s">
        <v>200</v>
      </c>
      <c r="C46" s="437"/>
      <c r="D46" s="292">
        <v>0.45</v>
      </c>
      <c r="E46" s="287"/>
      <c r="F46" s="288"/>
      <c r="G46" s="443"/>
    </row>
    <row r="47" spans="1:7" ht="20.25" thickBot="1" thickTop="1">
      <c r="A47" s="422" t="s">
        <v>72</v>
      </c>
      <c r="B47" s="438" t="s">
        <v>202</v>
      </c>
      <c r="C47" s="439"/>
      <c r="D47" s="333" t="s">
        <v>203</v>
      </c>
      <c r="E47" s="334"/>
      <c r="F47" s="335"/>
      <c r="G47" s="442" t="s">
        <v>230</v>
      </c>
    </row>
    <row r="48" spans="1:7" ht="20.25" thickBot="1" thickTop="1">
      <c r="A48" s="423"/>
      <c r="B48" s="436" t="s">
        <v>204</v>
      </c>
      <c r="C48" s="437"/>
      <c r="D48" s="286" t="s">
        <v>205</v>
      </c>
      <c r="E48" s="287"/>
      <c r="F48" s="288"/>
      <c r="G48" s="443"/>
    </row>
    <row r="49" spans="1:6" ht="13.5" thickTop="1">
      <c r="A49" s="293" t="s">
        <v>257</v>
      </c>
      <c r="B49" s="294"/>
      <c r="C49" s="294"/>
      <c r="D49" s="295"/>
      <c r="E49" s="296"/>
      <c r="F49" s="297"/>
    </row>
    <row r="50" spans="1:6" ht="12.75">
      <c r="A50" s="298" t="s">
        <v>228</v>
      </c>
      <c r="B50" s="294"/>
      <c r="C50" s="294"/>
      <c r="D50" s="295"/>
      <c r="E50" s="296"/>
      <c r="F50" s="297"/>
    </row>
    <row r="51" spans="1:6" ht="12.75">
      <c r="A51" s="11" t="s">
        <v>229</v>
      </c>
      <c r="B51" s="294"/>
      <c r="C51" s="294"/>
      <c r="D51" s="295"/>
      <c r="E51" s="296"/>
      <c r="F51" s="297"/>
    </row>
    <row r="52" spans="1:6" ht="12.75">
      <c r="A52" s="298" t="s">
        <v>231</v>
      </c>
      <c r="B52" s="294"/>
      <c r="C52" s="294"/>
      <c r="D52" s="295"/>
      <c r="E52" s="296"/>
      <c r="F52" s="297"/>
    </row>
    <row r="53" spans="1:6" ht="12.75">
      <c r="A53" s="11" t="s">
        <v>232</v>
      </c>
      <c r="B53" s="294"/>
      <c r="C53" s="294"/>
      <c r="D53" s="295"/>
      <c r="E53" s="296"/>
      <c r="F53" s="297"/>
    </row>
    <row r="54" spans="1:5" ht="12.75">
      <c r="A54" s="298" t="s">
        <v>233</v>
      </c>
      <c r="B54" s="3"/>
      <c r="E54" s="275"/>
    </row>
    <row r="55" spans="1:3" ht="12.75">
      <c r="A55" s="11" t="s">
        <v>234</v>
      </c>
      <c r="C55" s="3"/>
    </row>
    <row r="56" ht="12.75">
      <c r="C56" s="3"/>
    </row>
    <row r="57" spans="1:2" ht="16.5" thickBot="1">
      <c r="A57" s="1" t="s">
        <v>172</v>
      </c>
      <c r="B57" s="20"/>
    </row>
    <row r="58" spans="1:7" ht="27" customHeight="1" thickBot="1" thickTop="1">
      <c r="A58" s="276" t="s">
        <v>76</v>
      </c>
      <c r="B58" s="277" t="s">
        <v>173</v>
      </c>
      <c r="C58" s="456" t="s">
        <v>174</v>
      </c>
      <c r="D58" s="457"/>
      <c r="E58" s="277" t="s">
        <v>248</v>
      </c>
      <c r="F58" s="308" t="s">
        <v>236</v>
      </c>
      <c r="G58" s="311"/>
    </row>
    <row r="59" spans="1:7" ht="13.5" thickTop="1">
      <c r="A59" s="391" t="s">
        <v>175</v>
      </c>
      <c r="B59" s="452" t="s">
        <v>176</v>
      </c>
      <c r="C59" s="447" t="s">
        <v>177</v>
      </c>
      <c r="D59" s="448"/>
      <c r="E59" s="133" t="s">
        <v>249</v>
      </c>
      <c r="F59" s="305" t="s">
        <v>240</v>
      </c>
      <c r="G59" s="338"/>
    </row>
    <row r="60" spans="1:7" ht="12.75">
      <c r="A60" s="392"/>
      <c r="B60" s="445"/>
      <c r="C60" s="449" t="s">
        <v>178</v>
      </c>
      <c r="D60" s="450"/>
      <c r="E60" s="16" t="s">
        <v>249</v>
      </c>
      <c r="F60" s="306" t="s">
        <v>235</v>
      </c>
      <c r="G60" s="339"/>
    </row>
    <row r="61" spans="1:7" ht="12.75">
      <c r="A61" s="392"/>
      <c r="B61" s="446"/>
      <c r="C61" s="430" t="s">
        <v>179</v>
      </c>
      <c r="D61" s="431"/>
      <c r="E61" s="340" t="s">
        <v>250</v>
      </c>
      <c r="F61" s="341" t="s">
        <v>244</v>
      </c>
      <c r="G61" s="342"/>
    </row>
    <row r="62" spans="1:7" ht="12.75">
      <c r="A62" s="392"/>
      <c r="B62" s="445" t="s">
        <v>180</v>
      </c>
      <c r="C62" s="449" t="s">
        <v>181</v>
      </c>
      <c r="D62" s="450"/>
      <c r="E62" s="16" t="s">
        <v>249</v>
      </c>
      <c r="F62" s="337" t="s">
        <v>241</v>
      </c>
      <c r="G62" s="339"/>
    </row>
    <row r="63" spans="1:7" ht="12.75">
      <c r="A63" s="392"/>
      <c r="B63" s="445"/>
      <c r="C63" s="449" t="s">
        <v>260</v>
      </c>
      <c r="D63" s="450"/>
      <c r="E63" s="16" t="s">
        <v>249</v>
      </c>
      <c r="F63" s="306" t="s">
        <v>237</v>
      </c>
      <c r="G63" s="339"/>
    </row>
    <row r="64" spans="1:7" ht="12.75">
      <c r="A64" s="392"/>
      <c r="B64" s="446"/>
      <c r="C64" s="430" t="s">
        <v>182</v>
      </c>
      <c r="D64" s="431"/>
      <c r="E64" s="340" t="s">
        <v>250</v>
      </c>
      <c r="F64" s="341" t="s">
        <v>245</v>
      </c>
      <c r="G64" s="342"/>
    </row>
    <row r="65" spans="1:7" ht="12.75">
      <c r="A65" s="392"/>
      <c r="B65" s="445" t="s">
        <v>183</v>
      </c>
      <c r="C65" s="449" t="s">
        <v>184</v>
      </c>
      <c r="D65" s="450"/>
      <c r="E65" s="16" t="s">
        <v>249</v>
      </c>
      <c r="F65" s="337" t="s">
        <v>242</v>
      </c>
      <c r="G65" s="339"/>
    </row>
    <row r="66" spans="1:7" ht="12.75">
      <c r="A66" s="392"/>
      <c r="B66" s="445"/>
      <c r="C66" s="449" t="s">
        <v>185</v>
      </c>
      <c r="D66" s="450"/>
      <c r="E66" s="16" t="s">
        <v>249</v>
      </c>
      <c r="F66" s="306" t="s">
        <v>238</v>
      </c>
      <c r="G66" s="339"/>
    </row>
    <row r="67" spans="1:7" ht="12.75">
      <c r="A67" s="392"/>
      <c r="B67" s="446"/>
      <c r="C67" s="430" t="s">
        <v>186</v>
      </c>
      <c r="D67" s="431"/>
      <c r="E67" s="340" t="s">
        <v>250</v>
      </c>
      <c r="F67" s="341" t="s">
        <v>246</v>
      </c>
      <c r="G67" s="342"/>
    </row>
    <row r="68" spans="1:7" ht="12.75">
      <c r="A68" s="392"/>
      <c r="B68" s="445" t="s">
        <v>187</v>
      </c>
      <c r="C68" s="449" t="s">
        <v>188</v>
      </c>
      <c r="D68" s="450"/>
      <c r="E68" s="16" t="s">
        <v>249</v>
      </c>
      <c r="F68" s="337" t="s">
        <v>243</v>
      </c>
      <c r="G68" s="309"/>
    </row>
    <row r="69" spans="1:7" ht="12.75">
      <c r="A69" s="392"/>
      <c r="B69" s="445"/>
      <c r="C69" s="449" t="s">
        <v>189</v>
      </c>
      <c r="D69" s="450"/>
      <c r="E69" s="16" t="s">
        <v>249</v>
      </c>
      <c r="F69" s="306" t="s">
        <v>239</v>
      </c>
      <c r="G69" s="309"/>
    </row>
    <row r="70" spans="1:7" ht="13.5" thickBot="1">
      <c r="A70" s="393"/>
      <c r="B70" s="453"/>
      <c r="C70" s="454" t="s">
        <v>190</v>
      </c>
      <c r="D70" s="455"/>
      <c r="E70" s="304" t="s">
        <v>250</v>
      </c>
      <c r="F70" s="307" t="s">
        <v>247</v>
      </c>
      <c r="G70" s="310"/>
    </row>
    <row r="71" ht="13.5" thickTop="1">
      <c r="A71" s="293" t="s">
        <v>258</v>
      </c>
    </row>
    <row r="72" ht="12.75">
      <c r="A72" s="298" t="s">
        <v>251</v>
      </c>
    </row>
    <row r="73" spans="1:2" ht="12.75">
      <c r="A73" s="11" t="s">
        <v>261</v>
      </c>
      <c r="B73"/>
    </row>
    <row r="74" spans="1:2" ht="12.75">
      <c r="A74" s="274"/>
      <c r="B74" s="11"/>
    </row>
    <row r="75" spans="1:2" ht="12.75">
      <c r="A75" s="11"/>
      <c r="B75"/>
    </row>
    <row r="76" spans="1:2" ht="12.75">
      <c r="A76" s="11"/>
      <c r="B76"/>
    </row>
    <row r="77" spans="1:2" ht="12.75">
      <c r="A77" s="11"/>
      <c r="B77"/>
    </row>
    <row r="78" spans="1:2" ht="12.75">
      <c r="A78" s="11"/>
      <c r="B78"/>
    </row>
    <row r="79" ht="13.5">
      <c r="A79" s="12"/>
    </row>
  </sheetData>
  <sheetProtection password="C6E4" sheet="1"/>
  <mergeCells count="51">
    <mergeCell ref="A2:A4"/>
    <mergeCell ref="B2:B4"/>
    <mergeCell ref="A5:A8"/>
    <mergeCell ref="A9:A12"/>
    <mergeCell ref="A13:A16"/>
    <mergeCell ref="A17:A19"/>
    <mergeCell ref="C62:D62"/>
    <mergeCell ref="C58:D58"/>
    <mergeCell ref="B44:C44"/>
    <mergeCell ref="B45:C45"/>
    <mergeCell ref="A45:A46"/>
    <mergeCell ref="A47:A48"/>
    <mergeCell ref="A59:A70"/>
    <mergeCell ref="C63:D63"/>
    <mergeCell ref="B65:B67"/>
    <mergeCell ref="B68:B70"/>
    <mergeCell ref="C68:D68"/>
    <mergeCell ref="C69:D69"/>
    <mergeCell ref="C70:D70"/>
    <mergeCell ref="C65:D65"/>
    <mergeCell ref="C66:D66"/>
    <mergeCell ref="C67:D67"/>
    <mergeCell ref="G47:G48"/>
    <mergeCell ref="G38:G41"/>
    <mergeCell ref="B62:B64"/>
    <mergeCell ref="B46:C46"/>
    <mergeCell ref="B47:C47"/>
    <mergeCell ref="C59:D59"/>
    <mergeCell ref="C60:D60"/>
    <mergeCell ref="G42:G43"/>
    <mergeCell ref="C61:D61"/>
    <mergeCell ref="B59:B61"/>
    <mergeCell ref="A20:A23"/>
    <mergeCell ref="A24:A27"/>
    <mergeCell ref="G17:G19"/>
    <mergeCell ref="G20:G23"/>
    <mergeCell ref="G24:G27"/>
    <mergeCell ref="C64:D64"/>
    <mergeCell ref="G2:G4"/>
    <mergeCell ref="G5:G8"/>
    <mergeCell ref="G9:G12"/>
    <mergeCell ref="G13:G16"/>
    <mergeCell ref="B48:C48"/>
    <mergeCell ref="B43:C43"/>
    <mergeCell ref="B42:C42"/>
    <mergeCell ref="B40:C41"/>
    <mergeCell ref="G45:G46"/>
    <mergeCell ref="A38:A41"/>
    <mergeCell ref="A42:A43"/>
    <mergeCell ref="B38:C39"/>
    <mergeCell ref="B37:C37"/>
  </mergeCells>
  <printOptions horizontalCentered="1"/>
  <pageMargins left="0.75" right="0.75" top="1" bottom="0.5" header="0.5" footer="0.5"/>
  <pageSetup horizontalDpi="600" verticalDpi="600" orientation="portrait" scale="65" r:id="rId1"/>
  <headerFooter alignWithMargins="0">
    <oddHeader>&amp;C&amp;"Times New Roman,Bold"&amp;12Kitsap County Simplified Sizing Tool for Stormwater BMPs</oddHeader>
    <oddFooter>&amp;R&amp;"Times New Roman,Regular"Herrera Environmental Consultants</oddFooter>
  </headerFooter>
  <ignoredErrors>
    <ignoredError sqref="D10" numberStoredAsText="1"/>
  </ignoredErrors>
</worksheet>
</file>

<file path=xl/worksheets/sheet7.xml><?xml version="1.0" encoding="utf-8"?>
<worksheet xmlns="http://schemas.openxmlformats.org/spreadsheetml/2006/main" xmlns:r="http://schemas.openxmlformats.org/officeDocument/2006/relationships">
  <dimension ref="A1:B16"/>
  <sheetViews>
    <sheetView showGridLines="0" zoomScalePageLayoutView="0" workbookViewId="0" topLeftCell="A1">
      <pane ySplit="1" topLeftCell="BM5" activePane="bottomLeft" state="frozen"/>
      <selection pane="topLeft" activeCell="C30" sqref="C30"/>
      <selection pane="bottomLeft" activeCell="B8" sqref="B8"/>
    </sheetView>
  </sheetViews>
  <sheetFormatPr defaultColWidth="9.140625" defaultRowHeight="12.75"/>
  <cols>
    <col min="1" max="1" width="22.140625" style="13" customWidth="1"/>
    <col min="2" max="2" width="144.28125" style="13" customWidth="1"/>
    <col min="3" max="16384" width="9.140625" style="13" customWidth="1"/>
  </cols>
  <sheetData>
    <row r="1" spans="1:2" s="312" customFormat="1" ht="32.25" customHeight="1" thickBot="1" thickTop="1">
      <c r="A1" s="313" t="s">
        <v>76</v>
      </c>
      <c r="B1" s="314" t="s">
        <v>317</v>
      </c>
    </row>
    <row r="2" spans="1:2" s="23" customFormat="1" ht="16.5" thickTop="1">
      <c r="A2" s="344" t="s">
        <v>252</v>
      </c>
      <c r="B2" s="345"/>
    </row>
    <row r="3" spans="1:2" ht="186.75" customHeight="1">
      <c r="A3" s="346" t="s">
        <v>46</v>
      </c>
      <c r="B3" s="347" t="s">
        <v>24</v>
      </c>
    </row>
    <row r="4" spans="1:2" ht="189" customHeight="1">
      <c r="A4" s="346" t="s">
        <v>47</v>
      </c>
      <c r="B4" s="347" t="s">
        <v>23</v>
      </c>
    </row>
    <row r="5" spans="1:2" ht="15.75">
      <c r="A5" s="348" t="s">
        <v>107</v>
      </c>
      <c r="B5" s="349"/>
    </row>
    <row r="6" spans="1:2" ht="37.5" customHeight="1">
      <c r="A6" s="346" t="s">
        <v>322</v>
      </c>
      <c r="B6" s="347" t="s">
        <v>253</v>
      </c>
    </row>
    <row r="7" spans="1:2" ht="41.25" customHeight="1">
      <c r="A7" s="346" t="s">
        <v>254</v>
      </c>
      <c r="B7" s="347" t="s">
        <v>43</v>
      </c>
    </row>
    <row r="8" spans="1:2" ht="76.5">
      <c r="A8" s="346" t="s">
        <v>201</v>
      </c>
      <c r="B8" s="347" t="s">
        <v>44</v>
      </c>
    </row>
    <row r="9" spans="1:2" ht="15.75">
      <c r="A9" s="348" t="s">
        <v>135</v>
      </c>
      <c r="B9" s="349"/>
    </row>
    <row r="10" spans="1:2" ht="186.75" customHeight="1">
      <c r="A10" s="346" t="s">
        <v>255</v>
      </c>
      <c r="B10" s="347" t="s">
        <v>0</v>
      </c>
    </row>
    <row r="11" spans="1:2" ht="141" customHeight="1">
      <c r="A11" s="346" t="s">
        <v>264</v>
      </c>
      <c r="B11" s="347" t="s">
        <v>45</v>
      </c>
    </row>
    <row r="12" spans="1:2" ht="15.75">
      <c r="A12" s="348" t="s">
        <v>136</v>
      </c>
      <c r="B12" s="349"/>
    </row>
    <row r="13" spans="1:2" ht="61.5" customHeight="1">
      <c r="A13" s="346" t="s">
        <v>114</v>
      </c>
      <c r="B13" s="347" t="s">
        <v>323</v>
      </c>
    </row>
    <row r="14" spans="1:2" ht="57.75" customHeight="1" thickBot="1">
      <c r="A14" s="350" t="s">
        <v>115</v>
      </c>
      <c r="B14" s="351" t="s">
        <v>324</v>
      </c>
    </row>
    <row r="15" spans="1:2" ht="64.5" customHeight="1" thickTop="1">
      <c r="A15" s="462" t="s">
        <v>20</v>
      </c>
      <c r="B15" s="463"/>
    </row>
    <row r="16" spans="1:2" ht="28.5" customHeight="1">
      <c r="A16" s="464" t="s">
        <v>22</v>
      </c>
      <c r="B16" s="465"/>
    </row>
  </sheetData>
  <sheetProtection password="C6E4" sheet="1"/>
  <mergeCells count="2">
    <mergeCell ref="A15:B15"/>
    <mergeCell ref="A16:B16"/>
  </mergeCells>
  <printOptions horizontalCentered="1"/>
  <pageMargins left="0.75" right="0.75" top="1" bottom="1" header="0.5" footer="0.5"/>
  <pageSetup fitToHeight="2" horizontalDpi="600" verticalDpi="600" orientation="landscape" scale="73" r:id="rId1"/>
  <headerFooter alignWithMargins="0">
    <oddHeader>&amp;C&amp;"Times New Roman,Bold"&amp;12Kitsap County Simplified Sizing Tool for Stormwater BMPs</oddHeader>
    <oddFooter>&amp;R&amp;"Times New Roman,Regular"Herrera Environmental Consultants</oddFooter>
  </headerFooter>
  <rowBreaks count="1" manualBreakCount="1">
    <brk id="8" max="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Herrera Environmental Consultants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Kitsap County BMP Sizing Calculator for Flow Control</dc:title>
  <dc:subject/>
  <dc:creator>Alice Lancaster</dc:creator>
  <cp:keywords/>
  <dc:description/>
  <cp:lastModifiedBy>ALancaster</cp:lastModifiedBy>
  <cp:lastPrinted>2010-03-09T21:48:09Z</cp:lastPrinted>
  <dcterms:created xsi:type="dcterms:W3CDTF">1996-10-14T23:33:28Z</dcterms:created>
  <dcterms:modified xsi:type="dcterms:W3CDTF">2010-03-10T00:03:48Z</dcterms:modified>
  <cp:category/>
  <cp:version/>
  <cp:contentType/>
  <cp:contentStatus/>
</cp:coreProperties>
</file>